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Main" sheetId="1" r:id="rId1"/>
    <sheet name="Parametri" sheetId="2" r:id="rId2"/>
    <sheet name="Plot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<sst xmlns="http://schemas.openxmlformats.org/spreadsheetml/2006/main" count="47" uniqueCount="47">
  <si>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Valore della stima=</t>
  </si>
  <si>
    <t>Intervallo di confidenza al 95%</t>
  </si>
  <si>
    <t>b0=</t>
  </si>
  <si>
    <t>B1=</t>
  </si>
  <si>
    <t>DOM</t>
  </si>
  <si>
    <t>B0</t>
  </si>
  <si>
    <t>B1</t>
  </si>
  <si>
    <t>R2</t>
  </si>
  <si>
    <t>N</t>
  </si>
  <si>
    <t>Y</t>
  </si>
  <si>
    <t>CV</t>
  </si>
  <si>
    <t>R²=</t>
  </si>
  <si>
    <t>n=</t>
  </si>
  <si>
    <t>Seleziona dominio</t>
  </si>
  <si>
    <t>Parametri modello</t>
  </si>
  <si>
    <t>CV % =</t>
  </si>
  <si>
    <t>NAZIONALE</t>
  </si>
  <si>
    <t>Val d Aosta, Piemonte</t>
  </si>
  <si>
    <t>Liguria</t>
  </si>
  <si>
    <t>Lombardia</t>
  </si>
  <si>
    <t>Trentino Alto Adige</t>
  </si>
  <si>
    <t>Veneto</t>
  </si>
  <si>
    <t>Friuli Venezia Giulia</t>
  </si>
  <si>
    <t>Emilia Romagna</t>
  </si>
  <si>
    <t>Toscana</t>
  </si>
  <si>
    <t>Marche</t>
  </si>
  <si>
    <t>Umbria</t>
  </si>
  <si>
    <t>Lazio</t>
  </si>
  <si>
    <t>Molise</t>
  </si>
  <si>
    <t>Abruzzi</t>
  </si>
  <si>
    <t>Campania</t>
  </si>
  <si>
    <t>Puglia</t>
  </si>
  <si>
    <t>Basilicata</t>
  </si>
  <si>
    <t>Calabria</t>
  </si>
  <si>
    <t>Sicilia</t>
  </si>
  <si>
    <t>Sardegna</t>
  </si>
  <si>
    <t>In cerca di lavoro</t>
  </si>
  <si>
    <t>Pensionato/a da lavoro</t>
  </si>
  <si>
    <t>Casalinga</t>
  </si>
  <si>
    <t>Occupato/a</t>
  </si>
  <si>
    <t>Studente/essa</t>
  </si>
  <si>
    <t>Over 50 attivi</t>
  </si>
  <si>
    <t>18 - 29 anni in cerca di lavoro</t>
  </si>
  <si>
    <t>18 - 29 anni studenti</t>
  </si>
  <si>
    <t>18 - 29 anni occupati</t>
  </si>
  <si>
    <t>Donne 18 -39 anni attive</t>
  </si>
  <si>
    <t>Donne 18 -39 anni inattive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</si>
</sst>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0.0"/>
  </numFmts>
  <fonts count="44">
    <font>
      <sz val="10"/>
      <name val="Arial"/>
      <family val="0"/>
    </font>
    <font>
      <b/>
      <sz val="10"/>
      <name val="Courier New"/>
      <family val="3"/>
    </font>
    <font>
      <b/>
      <sz val="18"/>
      <name val="Courier New"/>
      <family val="3"/>
    </font>
    <font>
      <b/>
      <sz val="14"/>
      <name val="Courier New"/>
      <family val="3"/>
    </font>
    <font>
      <b/>
      <sz val="10"/>
      <name val="Arial"/>
      <family val="2"/>
    </font>
    <font>
      <b/>
      <sz val="10"/>
      <color indexed="9"/>
      <name val="Courier New"/>
      <family val="3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0"/>
    </font>
    <font>
      <sz val="5.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3" fillId="3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3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3" fontId="1" fillId="0" borderId="0" xfId="0" applyNumberFormat="1" applyFont="1" applyBorder="1" applyAlignment="1">
      <alignment vertical="center"/>
    </xf>
    <xf numFmtId="0" fontId="0" fillId="35" borderId="0" xfId="0" applyFill="1" applyAlignment="1">
      <alignment horizontal="right"/>
    </xf>
    <xf numFmtId="4" fontId="3" fillId="36" borderId="0" xfId="0" applyNumberFormat="1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7" borderId="13" xfId="0" applyFont="1" applyFill="1" applyBorder="1" applyAlignment="1">
      <alignment vertical="center"/>
    </xf>
    <xf numFmtId="0" fontId="1" fillId="37" borderId="14" xfId="0" applyFont="1" applyFill="1" applyBorder="1" applyAlignment="1">
      <alignment vertical="center"/>
    </xf>
    <xf numFmtId="0" fontId="1" fillId="37" borderId="15" xfId="0" applyFont="1" applyFill="1" applyBorder="1" applyAlignment="1">
      <alignment vertical="center"/>
    </xf>
    <xf numFmtId="169" fontId="1" fillId="38" borderId="12" xfId="0" applyNumberFormat="1" applyFont="1" applyFill="1" applyBorder="1" applyAlignment="1">
      <alignment horizontal="right" vertical="center"/>
    </xf>
    <xf numFmtId="169" fontId="1" fillId="38" borderId="14" xfId="0" applyNumberFormat="1" applyFont="1" applyFill="1" applyBorder="1" applyAlignment="1">
      <alignment horizontal="right" vertical="center"/>
    </xf>
    <xf numFmtId="0" fontId="1" fillId="38" borderId="16" xfId="0" applyFont="1" applyFill="1" applyBorder="1" applyAlignment="1">
      <alignment horizontal="right" vertical="center"/>
    </xf>
    <xf numFmtId="0" fontId="1" fillId="38" borderId="10" xfId="0" applyFont="1" applyFill="1" applyBorder="1" applyAlignment="1">
      <alignment horizontal="right" vertical="center"/>
    </xf>
    <xf numFmtId="0" fontId="1" fillId="38" borderId="13" xfId="0" applyFont="1" applyFill="1" applyBorder="1" applyAlignment="1">
      <alignment horizontal="right" vertical="center"/>
    </xf>
    <xf numFmtId="0" fontId="1" fillId="38" borderId="15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7" xfId="0" applyFont="1" applyBorder="1" applyAlignment="1">
      <alignment/>
    </xf>
    <xf numFmtId="0" fontId="4" fillId="35" borderId="18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35" borderId="11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35" borderId="0" xfId="0" applyNumberForma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33" borderId="18" xfId="0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4" fillId="33" borderId="19" xfId="0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35" borderId="0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indexed="52"/>
      </font>
    </dxf>
    <dxf>
      <font>
        <color indexed="13"/>
      </font>
    </dxf>
    <dxf>
      <font>
        <color indexed="1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25"/>
          <c:w val="0.97825"/>
          <c:h val="0.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Plot!$B$1</c:f>
              <c:strCache>
                <c:ptCount val="1"/>
                <c:pt idx="0">
                  <c:v>CV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500</c:v>
                </c:pt>
                <c:pt idx="12">
                  <c:v>1000</c:v>
                </c:pt>
                <c:pt idx="13">
                  <c:v>5000</c:v>
                </c:pt>
                <c:pt idx="14">
                  <c:v>10000</c:v>
                </c:pt>
                <c:pt idx="15">
                  <c:v>20000</c:v>
                </c:pt>
                <c:pt idx="16">
                  <c:v>30000</c:v>
                </c:pt>
                <c:pt idx="17">
                  <c:v>40000</c:v>
                </c:pt>
                <c:pt idx="18">
                  <c:v>50000</c:v>
                </c:pt>
                <c:pt idx="19">
                  <c:v>100000</c:v>
                </c:pt>
                <c:pt idx="20">
                  <c:v>200000</c:v>
                </c:pt>
                <c:pt idx="21">
                  <c:v>300000</c:v>
                </c:pt>
                <c:pt idx="22">
                  <c:v>400000</c:v>
                </c:pt>
                <c:pt idx="23">
                  <c:v>500000</c:v>
                </c:pt>
                <c:pt idx="24">
                  <c:v>1000000</c:v>
                </c:pt>
                <c:pt idx="25">
                  <c:v>2000000</c:v>
                </c:pt>
                <c:pt idx="26">
                  <c:v>3000000</c:v>
                </c:pt>
                <c:pt idx="27">
                  <c:v>4000000</c:v>
                </c:pt>
                <c:pt idx="28">
                  <c:v>5000000</c:v>
                </c:pt>
              </c:numCache>
            </c:numRef>
          </c:xVal>
          <c:yVal>
            <c:numRef>
              <c:f>Plot!$B$2:$B$30</c:f>
              <c:numCache>
                <c:ptCount val="29"/>
                <c:pt idx="0">
                  <c:v>403.1013420181051</c:v>
                </c:pt>
                <c:pt idx="1">
                  <c:v>255.81571704119804</c:v>
                </c:pt>
                <c:pt idx="2">
                  <c:v>88.99724489723836</c:v>
                </c:pt>
                <c:pt idx="3">
                  <c:v>56.47933074123969</c:v>
                </c:pt>
                <c:pt idx="4">
                  <c:v>43.287952113089574</c:v>
                </c:pt>
                <c:pt idx="5">
                  <c:v>35.84284889562158</c:v>
                </c:pt>
                <c:pt idx="6">
                  <c:v>30.961778622943044</c:v>
                </c:pt>
                <c:pt idx="7">
                  <c:v>19.648928876409613</c:v>
                </c:pt>
                <c:pt idx="8">
                  <c:v>15.059702038120383</c:v>
                </c:pt>
                <c:pt idx="9">
                  <c:v>12.469580985380265</c:v>
                </c:pt>
                <c:pt idx="10">
                  <c:v>10.771476539560616</c:v>
                </c:pt>
                <c:pt idx="11">
                  <c:v>6.835782239683983</c:v>
                </c:pt>
                <c:pt idx="12">
                  <c:v>4.338116381422772</c:v>
                </c:pt>
                <c:pt idx="13">
                  <c:v>1.5092130008885536</c:v>
                </c:pt>
                <c:pt idx="14">
                  <c:v>0.9577750449981459</c:v>
                </c:pt>
                <c:pt idx="15">
                  <c:v>0.6078221140959684</c:v>
                </c:pt>
                <c:pt idx="16">
                  <c:v>0.4658584693364871</c:v>
                </c:pt>
                <c:pt idx="17">
                  <c:v>0.3857353815110179</c:v>
                </c:pt>
                <c:pt idx="18">
                  <c:v>0.33320603292891515</c:v>
                </c:pt>
                <c:pt idx="19">
                  <c:v>0.21145883516392514</c:v>
                </c:pt>
                <c:pt idx="20">
                  <c:v>0.13419576643266642</c:v>
                </c:pt>
                <c:pt idx="21">
                  <c:v>0.10285284607444892</c:v>
                </c:pt>
                <c:pt idx="22">
                  <c:v>0.08516316527748949</c:v>
                </c:pt>
                <c:pt idx="23">
                  <c:v>0.07356566655260607</c:v>
                </c:pt>
                <c:pt idx="24">
                  <c:v>0.04668615997295129</c:v>
                </c:pt>
                <c:pt idx="25">
                  <c:v>0.029627917956284548</c:v>
                </c:pt>
                <c:pt idx="26">
                  <c:v>0.022707986742585846</c:v>
                </c:pt>
                <c:pt idx="27">
                  <c:v>0.01880243573112267</c:v>
                </c:pt>
                <c:pt idx="28">
                  <c:v>0.016241924696734914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Main!$C$1</c:f>
              <c:numCache/>
            </c:numRef>
          </c:xVal>
          <c:yVal>
            <c:numRef>
              <c:f>Main!$C$13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500</c:v>
                </c:pt>
                <c:pt idx="12">
                  <c:v>1000</c:v>
                </c:pt>
                <c:pt idx="13">
                  <c:v>5000</c:v>
                </c:pt>
                <c:pt idx="14">
                  <c:v>10000</c:v>
                </c:pt>
                <c:pt idx="15">
                  <c:v>20000</c:v>
                </c:pt>
                <c:pt idx="16">
                  <c:v>30000</c:v>
                </c:pt>
                <c:pt idx="17">
                  <c:v>40000</c:v>
                </c:pt>
                <c:pt idx="18">
                  <c:v>50000</c:v>
                </c:pt>
                <c:pt idx="19">
                  <c:v>100000</c:v>
                </c:pt>
                <c:pt idx="20">
                  <c:v>200000</c:v>
                </c:pt>
                <c:pt idx="21">
                  <c:v>300000</c:v>
                </c:pt>
                <c:pt idx="22">
                  <c:v>400000</c:v>
                </c:pt>
                <c:pt idx="23">
                  <c:v>500000</c:v>
                </c:pt>
                <c:pt idx="24">
                  <c:v>1000000</c:v>
                </c:pt>
                <c:pt idx="25">
                  <c:v>2000000</c:v>
                </c:pt>
                <c:pt idx="26">
                  <c:v>3000000</c:v>
                </c:pt>
                <c:pt idx="27">
                  <c:v>4000000</c:v>
                </c:pt>
                <c:pt idx="28">
                  <c:v>5000000</c:v>
                </c:pt>
              </c:numCache>
            </c:numRef>
          </c:xVal>
          <c:yVal>
            <c:numRef>
              <c:f>Plot!$C$2:$C$30</c:f>
              <c:numCache>
                <c:ptCount val="29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</c:numCache>
            </c:numRef>
          </c:yVal>
          <c:smooth val="0"/>
        </c:ser>
        <c:axId val="60325514"/>
        <c:axId val="6058715"/>
      </c:scatterChart>
      <c:valAx>
        <c:axId val="60325514"/>
        <c:scaling>
          <c:orientation val="minMax"/>
          <c:max val="5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8715"/>
        <c:crosses val="autoZero"/>
        <c:crossBetween val="midCat"/>
        <c:dispUnits/>
        <c:majorUnit val="50000"/>
      </c:valAx>
      <c:valAx>
        <c:axId val="605871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0.014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5514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C0C0C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0</xdr:colOff>
      <xdr:row>12</xdr:row>
      <xdr:rowOff>0</xdr:rowOff>
    </xdr:to>
    <xdr:graphicFrame>
      <xdr:nvGraphicFramePr>
        <xdr:cNvPr id="1" name="Grafico 2"/>
        <xdr:cNvGraphicFramePr/>
      </xdr:nvGraphicFramePr>
      <xdr:xfrm>
        <a:off x="4010025" y="0"/>
        <a:ext cx="3924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24" sqref="A24"/>
    </sheetView>
  </sheetViews>
  <sheetFormatPr defaultColWidth="8.8515625" defaultRowHeight="12.75"/>
  <cols>
    <col min="1" max="1" width="21.00390625" style="2" customWidth="1"/>
    <col min="2" max="2" width="19.57421875" style="4" customWidth="1"/>
    <col min="3" max="3" width="19.57421875" style="2" customWidth="1"/>
    <col min="4" max="4" width="12.140625" style="2" bestFit="1" customWidth="1"/>
    <col min="5" max="5" width="8.8515625" style="2" customWidth="1"/>
    <col min="6" max="6" width="20.140625" style="2" bestFit="1" customWidth="1"/>
    <col min="7" max="16384" width="8.8515625" style="2" customWidth="1"/>
  </cols>
  <sheetData>
    <row r="1" spans="1:3" ht="28.5" customHeight="1">
      <c r="A1" s="36" t="s">
        <v>0</v>
      </c>
      <c r="B1" s="36"/>
      <c r="C1" s="1">
        <v>100000</v>
      </c>
    </row>
    <row r="2" spans="1:3" ht="28.5" customHeight="1">
      <c r="A2" s="40" t="s">
        <v>15</v>
      </c>
      <c r="B2" s="40"/>
      <c r="C2" s="7">
        <f>100*((EXP(C9+C10*LN(C1)))^(1/2))</f>
        <v>21.145883516392512</v>
      </c>
    </row>
    <row r="3" spans="1:3" ht="28.5" customHeight="1">
      <c r="A3" s="41" t="str">
        <f>IF(C2&lt;=15,"Attendibile",IF(C2&lt;=25,"Critica","Non attendibile"))</f>
        <v>Critica</v>
      </c>
      <c r="B3" s="41"/>
      <c r="C3" s="41"/>
    </row>
    <row r="4" spans="1:3" ht="13.5">
      <c r="A4" s="39" t="s">
        <v>1</v>
      </c>
      <c r="B4" s="39"/>
      <c r="C4" s="39"/>
    </row>
    <row r="5" spans="1:3" ht="13.5">
      <c r="A5" s="3">
        <f>C1-C1*1.96*(100*((EXP(C9+C10*LN(C1)))^(1/2))/100)</f>
        <v>58554.06830787067</v>
      </c>
      <c r="B5" s="3">
        <f>C1</f>
        <v>100000</v>
      </c>
      <c r="C5" s="3">
        <f>C1+C1*1.96*(100*((EXP(C9+C10*LN(C1)))^(1/2))/100)</f>
        <v>141445.93169212932</v>
      </c>
    </row>
    <row r="6" spans="1:3" ht="13.5">
      <c r="A6" s="9" t="s">
        <v>13</v>
      </c>
      <c r="B6" s="10">
        <v>21</v>
      </c>
      <c r="C6" s="11"/>
    </row>
    <row r="7" spans="1:3" ht="13.5">
      <c r="A7" s="12"/>
      <c r="B7" s="8"/>
      <c r="C7" s="13"/>
    </row>
    <row r="8" spans="1:3" ht="13.5">
      <c r="A8" s="12"/>
      <c r="B8" s="37" t="s">
        <v>14</v>
      </c>
      <c r="C8" s="38"/>
    </row>
    <row r="9" spans="1:4" ht="13.5">
      <c r="A9" s="12"/>
      <c r="B9" s="18" t="s">
        <v>2</v>
      </c>
      <c r="C9" s="15">
        <f ca="1">INDIRECT(ADDRESS($B$6+1,2,,,"Parametri"))</f>
        <v>11.998375998722405</v>
      </c>
      <c r="D9" s="5"/>
    </row>
    <row r="10" spans="1:3" ht="13.5">
      <c r="A10" s="12"/>
      <c r="B10" s="19" t="s">
        <v>3</v>
      </c>
      <c r="C10" s="16">
        <f ca="1">INDIRECT(ADDRESS($B$6+1,3,,,"Parametri"))</f>
        <v>-1.3120753633949873</v>
      </c>
    </row>
    <row r="11" spans="1:3" ht="13.5">
      <c r="A11" s="12"/>
      <c r="B11" s="19" t="s">
        <v>11</v>
      </c>
      <c r="C11" s="16">
        <f ca="1">INDIRECT(ADDRESS($B$6+1,4,,,"Parametri"))</f>
        <v>87.9087754998232</v>
      </c>
    </row>
    <row r="12" spans="1:3" ht="13.5">
      <c r="A12" s="14"/>
      <c r="B12" s="20" t="s">
        <v>12</v>
      </c>
      <c r="C12" s="17">
        <f ca="1">INDIRECT(ADDRESS($B$6+1,5,,,"Parametri"))</f>
        <v>194</v>
      </c>
    </row>
    <row r="13" ht="13.5">
      <c r="C13" s="28">
        <f>C2/100</f>
        <v>0.21145883516392514</v>
      </c>
    </row>
  </sheetData>
  <sheetProtection/>
  <mergeCells count="5">
    <mergeCell ref="A1:B1"/>
    <mergeCell ref="B8:C8"/>
    <mergeCell ref="A4:C4"/>
    <mergeCell ref="A2:B2"/>
    <mergeCell ref="A3:C3"/>
  </mergeCells>
  <conditionalFormatting sqref="A3:B3">
    <cfRule type="cellIs" priority="1" dxfId="2" operator="equal" stopIfTrue="1">
      <formula>"Attendibile"</formula>
    </cfRule>
    <cfRule type="cellIs" priority="2" dxfId="1" operator="equal" stopIfTrue="1">
      <formula>"Critica"</formula>
    </cfRule>
    <cfRule type="cellIs" priority="3" dxfId="0" operator="equal" stopIfTrue="1">
      <formula>"Non attendibile"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zoomScalePageLayoutView="0" workbookViewId="0" topLeftCell="A1">
      <selection activeCell="B22" sqref="B22:D32"/>
    </sheetView>
  </sheetViews>
  <sheetFormatPr defaultColWidth="9.140625" defaultRowHeight="12.75"/>
  <cols>
    <col min="1" max="1" width="26.421875" style="0" bestFit="1" customWidth="1"/>
    <col min="7" max="10" width="9.421875" style="0" customWidth="1"/>
  </cols>
  <sheetData>
    <row r="1" spans="1:10" ht="12.75">
      <c r="A1" t="s">
        <v>4</v>
      </c>
      <c r="B1" s="21" t="s">
        <v>5</v>
      </c>
      <c r="C1" s="21" t="s">
        <v>6</v>
      </c>
      <c r="D1" s="21" t="s">
        <v>7</v>
      </c>
      <c r="E1" s="21" t="s">
        <v>8</v>
      </c>
      <c r="G1" s="22">
        <v>10</v>
      </c>
      <c r="H1" s="29">
        <v>15</v>
      </c>
      <c r="I1" s="23">
        <v>20</v>
      </c>
      <c r="J1" s="32">
        <v>25</v>
      </c>
    </row>
    <row r="2" spans="1:10" ht="12.75">
      <c r="A2" t="s">
        <v>16</v>
      </c>
      <c r="G2" s="24" t="e">
        <f aca="true" t="shared" si="0" ref="G2:G19">EXP((LN((G$1/100)^2)-$B2)/$C2)</f>
        <v>#DIV/0!</v>
      </c>
      <c r="H2" s="30" t="e">
        <f aca="true" t="shared" si="1" ref="H2:J18">EXP((LN((H$1/100)^2)-$B2)/$C2)</f>
        <v>#DIV/0!</v>
      </c>
      <c r="I2" s="25" t="e">
        <f aca="true" t="shared" si="2" ref="I2:I32">EXP((LN((I$1/100)^2)-$B2)/$C2)</f>
        <v>#DIV/0!</v>
      </c>
      <c r="J2" s="33" t="e">
        <f t="shared" si="1"/>
        <v>#DIV/0!</v>
      </c>
    </row>
    <row r="3" spans="1:10" ht="12.75">
      <c r="A3" t="s">
        <v>17</v>
      </c>
      <c r="G3" s="26" t="e">
        <f t="shared" si="0"/>
        <v>#DIV/0!</v>
      </c>
      <c r="H3" s="31" t="e">
        <f t="shared" si="1"/>
        <v>#DIV/0!</v>
      </c>
      <c r="I3" s="27" t="e">
        <f t="shared" si="2"/>
        <v>#DIV/0!</v>
      </c>
      <c r="J3" s="34" t="e">
        <f t="shared" si="1"/>
        <v>#DIV/0!</v>
      </c>
    </row>
    <row r="4" spans="1:10" ht="12.75">
      <c r="A4" t="s">
        <v>18</v>
      </c>
      <c r="G4" s="26" t="e">
        <f t="shared" si="0"/>
        <v>#DIV/0!</v>
      </c>
      <c r="H4" s="31" t="e">
        <f t="shared" si="1"/>
        <v>#DIV/0!</v>
      </c>
      <c r="I4" s="27" t="e">
        <f t="shared" si="2"/>
        <v>#DIV/0!</v>
      </c>
      <c r="J4" s="34" t="e">
        <f t="shared" si="1"/>
        <v>#DIV/0!</v>
      </c>
    </row>
    <row r="5" spans="1:10" ht="12.75">
      <c r="A5" t="s">
        <v>19</v>
      </c>
      <c r="G5" s="26" t="e">
        <f t="shared" si="0"/>
        <v>#DIV/0!</v>
      </c>
      <c r="H5" s="31" t="e">
        <f t="shared" si="1"/>
        <v>#DIV/0!</v>
      </c>
      <c r="I5" s="27" t="e">
        <f t="shared" si="2"/>
        <v>#DIV/0!</v>
      </c>
      <c r="J5" s="34" t="e">
        <f t="shared" si="1"/>
        <v>#DIV/0!</v>
      </c>
    </row>
    <row r="6" spans="1:10" ht="12.75">
      <c r="A6" t="s">
        <v>20</v>
      </c>
      <c r="G6" s="26" t="e">
        <f t="shared" si="0"/>
        <v>#DIV/0!</v>
      </c>
      <c r="H6" s="31" t="e">
        <f t="shared" si="1"/>
        <v>#DIV/0!</v>
      </c>
      <c r="I6" s="27" t="e">
        <f t="shared" si="2"/>
        <v>#DIV/0!</v>
      </c>
      <c r="J6" s="34" t="e">
        <f t="shared" si="1"/>
        <v>#DIV/0!</v>
      </c>
    </row>
    <row r="7" spans="1:10" ht="12.75">
      <c r="A7" t="s">
        <v>21</v>
      </c>
      <c r="G7" s="26" t="e">
        <f t="shared" si="0"/>
        <v>#DIV/0!</v>
      </c>
      <c r="H7" s="31" t="e">
        <f t="shared" si="1"/>
        <v>#DIV/0!</v>
      </c>
      <c r="I7" s="27" t="e">
        <f t="shared" si="2"/>
        <v>#DIV/0!</v>
      </c>
      <c r="J7" s="34" t="e">
        <f t="shared" si="1"/>
        <v>#DIV/0!</v>
      </c>
    </row>
    <row r="8" spans="1:10" ht="12.75">
      <c r="A8" t="s">
        <v>22</v>
      </c>
      <c r="G8" s="26" t="e">
        <f t="shared" si="0"/>
        <v>#DIV/0!</v>
      </c>
      <c r="H8" s="31" t="e">
        <f t="shared" si="1"/>
        <v>#DIV/0!</v>
      </c>
      <c r="I8" s="27" t="e">
        <f t="shared" si="2"/>
        <v>#DIV/0!</v>
      </c>
      <c r="J8" s="34" t="e">
        <f t="shared" si="1"/>
        <v>#DIV/0!</v>
      </c>
    </row>
    <row r="9" spans="1:10" ht="12.75">
      <c r="A9" t="s">
        <v>23</v>
      </c>
      <c r="G9" s="26" t="e">
        <f t="shared" si="0"/>
        <v>#DIV/0!</v>
      </c>
      <c r="H9" s="31" t="e">
        <f t="shared" si="1"/>
        <v>#DIV/0!</v>
      </c>
      <c r="I9" s="27" t="e">
        <f t="shared" si="2"/>
        <v>#DIV/0!</v>
      </c>
      <c r="J9" s="34" t="e">
        <f t="shared" si="1"/>
        <v>#DIV/0!</v>
      </c>
    </row>
    <row r="10" spans="1:10" ht="12.75">
      <c r="A10" t="s">
        <v>24</v>
      </c>
      <c r="G10" s="26" t="e">
        <f t="shared" si="0"/>
        <v>#DIV/0!</v>
      </c>
      <c r="H10" s="31" t="e">
        <f t="shared" si="1"/>
        <v>#DIV/0!</v>
      </c>
      <c r="I10" s="27" t="e">
        <f t="shared" si="2"/>
        <v>#DIV/0!</v>
      </c>
      <c r="J10" s="34" t="e">
        <f t="shared" si="1"/>
        <v>#DIV/0!</v>
      </c>
    </row>
    <row r="11" spans="1:10" ht="12.75">
      <c r="A11" t="s">
        <v>25</v>
      </c>
      <c r="G11" s="26" t="e">
        <f t="shared" si="0"/>
        <v>#DIV/0!</v>
      </c>
      <c r="H11" s="31" t="e">
        <f t="shared" si="1"/>
        <v>#DIV/0!</v>
      </c>
      <c r="I11" s="27" t="e">
        <f t="shared" si="2"/>
        <v>#DIV/0!</v>
      </c>
      <c r="J11" s="34" t="e">
        <f t="shared" si="1"/>
        <v>#DIV/0!</v>
      </c>
    </row>
    <row r="12" spans="1:10" ht="12.75">
      <c r="A12" t="s">
        <v>26</v>
      </c>
      <c r="G12" s="26" t="e">
        <f t="shared" si="0"/>
        <v>#DIV/0!</v>
      </c>
      <c r="H12" s="31" t="e">
        <f t="shared" si="1"/>
        <v>#DIV/0!</v>
      </c>
      <c r="I12" s="27" t="e">
        <f t="shared" si="2"/>
        <v>#DIV/0!</v>
      </c>
      <c r="J12" s="34" t="e">
        <f t="shared" si="1"/>
        <v>#DIV/0!</v>
      </c>
    </row>
    <row r="13" spans="1:10" ht="12.75">
      <c r="A13" t="s">
        <v>27</v>
      </c>
      <c r="G13" s="26" t="e">
        <f t="shared" si="0"/>
        <v>#DIV/0!</v>
      </c>
      <c r="H13" s="31" t="e">
        <f t="shared" si="1"/>
        <v>#DIV/0!</v>
      </c>
      <c r="I13" s="27" t="e">
        <f t="shared" si="2"/>
        <v>#DIV/0!</v>
      </c>
      <c r="J13" s="34" t="e">
        <f t="shared" si="1"/>
        <v>#DIV/0!</v>
      </c>
    </row>
    <row r="14" spans="1:10" ht="12.75">
      <c r="A14" t="s">
        <v>28</v>
      </c>
      <c r="G14" s="26" t="e">
        <f t="shared" si="0"/>
        <v>#DIV/0!</v>
      </c>
      <c r="H14" s="31" t="e">
        <f t="shared" si="1"/>
        <v>#DIV/0!</v>
      </c>
      <c r="I14" s="27" t="e">
        <f t="shared" si="2"/>
        <v>#DIV/0!</v>
      </c>
      <c r="J14" s="34" t="e">
        <f t="shared" si="1"/>
        <v>#DIV/0!</v>
      </c>
    </row>
    <row r="15" spans="1:10" ht="12.75">
      <c r="A15" t="s">
        <v>29</v>
      </c>
      <c r="G15" s="26" t="e">
        <f t="shared" si="0"/>
        <v>#DIV/0!</v>
      </c>
      <c r="H15" s="31" t="e">
        <f t="shared" si="1"/>
        <v>#DIV/0!</v>
      </c>
      <c r="I15" s="27" t="e">
        <f t="shared" si="2"/>
        <v>#DIV/0!</v>
      </c>
      <c r="J15" s="34" t="e">
        <f t="shared" si="1"/>
        <v>#DIV/0!</v>
      </c>
    </row>
    <row r="16" spans="1:10" ht="12.75">
      <c r="A16" t="s">
        <v>30</v>
      </c>
      <c r="G16" s="26" t="e">
        <f t="shared" si="0"/>
        <v>#DIV/0!</v>
      </c>
      <c r="H16" s="31" t="e">
        <f t="shared" si="1"/>
        <v>#DIV/0!</v>
      </c>
      <c r="I16" s="27" t="e">
        <f t="shared" si="2"/>
        <v>#DIV/0!</v>
      </c>
      <c r="J16" s="34" t="e">
        <f t="shared" si="1"/>
        <v>#DIV/0!</v>
      </c>
    </row>
    <row r="17" spans="1:10" ht="12.75">
      <c r="A17" t="s">
        <v>31</v>
      </c>
      <c r="G17" s="26" t="e">
        <f t="shared" si="0"/>
        <v>#DIV/0!</v>
      </c>
      <c r="H17" s="31" t="e">
        <f t="shared" si="1"/>
        <v>#DIV/0!</v>
      </c>
      <c r="I17" s="27" t="e">
        <f t="shared" si="2"/>
        <v>#DIV/0!</v>
      </c>
      <c r="J17" s="34" t="e">
        <f t="shared" si="1"/>
        <v>#DIV/0!</v>
      </c>
    </row>
    <row r="18" spans="1:10" ht="12.75">
      <c r="A18" t="s">
        <v>32</v>
      </c>
      <c r="G18" s="26" t="e">
        <f t="shared" si="0"/>
        <v>#DIV/0!</v>
      </c>
      <c r="H18" s="31" t="e">
        <f t="shared" si="1"/>
        <v>#DIV/0!</v>
      </c>
      <c r="I18" s="27" t="e">
        <f t="shared" si="2"/>
        <v>#DIV/0!</v>
      </c>
      <c r="J18" s="34" t="e">
        <f t="shared" si="1"/>
        <v>#DIV/0!</v>
      </c>
    </row>
    <row r="19" spans="1:10" ht="12.75">
      <c r="A19" t="s">
        <v>33</v>
      </c>
      <c r="G19" s="26" t="e">
        <f t="shared" si="0"/>
        <v>#DIV/0!</v>
      </c>
      <c r="H19" s="31" t="e">
        <f>EXP((LN((H$1/100)^2)-$B19)/$C19)</f>
        <v>#DIV/0!</v>
      </c>
      <c r="I19" s="27" t="e">
        <f t="shared" si="2"/>
        <v>#DIV/0!</v>
      </c>
      <c r="J19" s="34" t="e">
        <f>EXP((LN((J$1/100)^2)-$B19)/$C19)</f>
        <v>#DIV/0!</v>
      </c>
    </row>
    <row r="20" spans="1:10" ht="12.75">
      <c r="A20" t="s">
        <v>34</v>
      </c>
      <c r="G20" s="26" t="e">
        <f aca="true" t="shared" si="3" ref="G20:J32">EXP((LN((G$1/100)^2)-$B20)/$C20)</f>
        <v>#DIV/0!</v>
      </c>
      <c r="H20" s="31" t="e">
        <f t="shared" si="3"/>
        <v>#DIV/0!</v>
      </c>
      <c r="I20" s="27" t="e">
        <f t="shared" si="2"/>
        <v>#DIV/0!</v>
      </c>
      <c r="J20" s="34" t="e">
        <f t="shared" si="3"/>
        <v>#DIV/0!</v>
      </c>
    </row>
    <row r="21" spans="1:10" ht="12.75">
      <c r="A21" t="s">
        <v>35</v>
      </c>
      <c r="G21" s="26" t="e">
        <f t="shared" si="3"/>
        <v>#DIV/0!</v>
      </c>
      <c r="H21" s="31" t="e">
        <f t="shared" si="3"/>
        <v>#DIV/0!</v>
      </c>
      <c r="I21" s="27" t="e">
        <f t="shared" si="2"/>
        <v>#DIV/0!</v>
      </c>
      <c r="J21" s="34" t="e">
        <f t="shared" si="3"/>
        <v>#DIV/0!</v>
      </c>
    </row>
    <row r="22" spans="1:10" ht="12.75">
      <c r="A22" t="s">
        <v>39</v>
      </c>
      <c r="B22">
        <v>11.998375998722405</v>
      </c>
      <c r="C22">
        <v>-1.3120753633949873</v>
      </c>
      <c r="D22">
        <v>87.9087754998232</v>
      </c>
      <c r="E22">
        <v>194</v>
      </c>
      <c r="G22" s="26">
        <f t="shared" si="3"/>
        <v>313142.9326370249</v>
      </c>
      <c r="H22" s="31">
        <f t="shared" si="3"/>
        <v>168782.04144066322</v>
      </c>
      <c r="I22" s="27">
        <f t="shared" si="2"/>
        <v>108863.37235196974</v>
      </c>
      <c r="J22" s="34">
        <f t="shared" si="3"/>
        <v>77475.00101729044</v>
      </c>
    </row>
    <row r="23" spans="1:10" ht="12.75">
      <c r="A23" t="s">
        <v>36</v>
      </c>
      <c r="B23">
        <v>9.19851124478687</v>
      </c>
      <c r="C23">
        <v>-1.2118251532239057</v>
      </c>
      <c r="D23">
        <v>91.86753985118231</v>
      </c>
      <c r="E23">
        <v>89</v>
      </c>
      <c r="G23" s="26">
        <f t="shared" si="3"/>
        <v>88505.44654317353</v>
      </c>
      <c r="H23" s="31">
        <f t="shared" si="3"/>
        <v>45326.10872996951</v>
      </c>
      <c r="I23" s="27">
        <f t="shared" si="2"/>
        <v>28193.510615504118</v>
      </c>
      <c r="J23" s="34">
        <f t="shared" si="3"/>
        <v>19507.812389280454</v>
      </c>
    </row>
    <row r="24" spans="1:10" ht="12.75">
      <c r="A24" t="s">
        <v>37</v>
      </c>
      <c r="B24">
        <v>9.599935623359261</v>
      </c>
      <c r="C24">
        <v>-1.304931201803142</v>
      </c>
      <c r="D24">
        <v>91.03098679913654</v>
      </c>
      <c r="E24">
        <v>81</v>
      </c>
      <c r="G24" s="26">
        <f t="shared" si="3"/>
        <v>53407.818830631186</v>
      </c>
      <c r="H24" s="31">
        <f t="shared" si="3"/>
        <v>28689.233969245503</v>
      </c>
      <c r="I24" s="27">
        <f t="shared" si="2"/>
        <v>18460.007211410957</v>
      </c>
      <c r="J24" s="34">
        <f t="shared" si="3"/>
        <v>13113.026634586176</v>
      </c>
    </row>
    <row r="25" spans="1:10" ht="12.75">
      <c r="A25" t="s">
        <v>38</v>
      </c>
      <c r="B25">
        <v>8.656276664847054</v>
      </c>
      <c r="C25">
        <v>-1.1842036399476978</v>
      </c>
      <c r="D25">
        <v>89.28274086996798</v>
      </c>
      <c r="E25">
        <v>90</v>
      </c>
      <c r="G25" s="26">
        <f t="shared" si="3"/>
        <v>73029.6089680789</v>
      </c>
      <c r="H25" s="31">
        <f t="shared" si="3"/>
        <v>36821.262481438105</v>
      </c>
      <c r="I25" s="27">
        <f t="shared" si="2"/>
        <v>22651.12641550393</v>
      </c>
      <c r="J25" s="34">
        <f t="shared" si="3"/>
        <v>15538.840466189207</v>
      </c>
    </row>
    <row r="26" spans="1:10" ht="12.75">
      <c r="A26" t="s">
        <v>40</v>
      </c>
      <c r="B26">
        <v>9.03954738292903</v>
      </c>
      <c r="C26">
        <v>-1.2889063286606224</v>
      </c>
      <c r="D26">
        <v>89.59912552075309</v>
      </c>
      <c r="E26">
        <v>102</v>
      </c>
      <c r="G26" s="26">
        <f t="shared" si="3"/>
        <v>39587.77201608763</v>
      </c>
      <c r="H26" s="31">
        <f t="shared" si="3"/>
        <v>21101.809621513406</v>
      </c>
      <c r="I26" s="27">
        <f t="shared" si="2"/>
        <v>13503.671684841029</v>
      </c>
      <c r="J26" s="34">
        <f t="shared" si="3"/>
        <v>9551.60377947112</v>
      </c>
    </row>
    <row r="27" spans="1:10" ht="12.75">
      <c r="A27" t="s">
        <v>44</v>
      </c>
      <c r="B27">
        <v>10.372944501310133</v>
      </c>
      <c r="C27">
        <v>-1.3368143566618913</v>
      </c>
      <c r="D27">
        <v>91.99864058633386</v>
      </c>
      <c r="E27">
        <v>189</v>
      </c>
      <c r="G27" s="26">
        <f t="shared" si="3"/>
        <v>73448.08463799383</v>
      </c>
      <c r="H27" s="31">
        <f t="shared" si="3"/>
        <v>40043.44104637098</v>
      </c>
      <c r="I27" s="27">
        <f t="shared" si="2"/>
        <v>26038.219909494128</v>
      </c>
      <c r="J27" s="34">
        <f t="shared" si="3"/>
        <v>18647.679533705214</v>
      </c>
    </row>
    <row r="28" spans="1:10" ht="12.75">
      <c r="A28" t="s">
        <v>43</v>
      </c>
      <c r="B28">
        <v>9.433036972512799</v>
      </c>
      <c r="C28">
        <v>-1.3202288070879196</v>
      </c>
      <c r="D28">
        <v>90.06497048628249</v>
      </c>
      <c r="E28">
        <v>101</v>
      </c>
      <c r="G28" s="26">
        <f t="shared" si="3"/>
        <v>41488.11520276975</v>
      </c>
      <c r="H28" s="31">
        <f t="shared" si="3"/>
        <v>22447.346322494763</v>
      </c>
      <c r="I28" s="27">
        <f t="shared" si="2"/>
        <v>14517.662585241324</v>
      </c>
      <c r="J28" s="34">
        <f t="shared" si="3"/>
        <v>10353.538264617757</v>
      </c>
    </row>
    <row r="29" spans="1:10" ht="12.75">
      <c r="A29" t="s">
        <v>42</v>
      </c>
      <c r="B29">
        <v>8.295177600975688</v>
      </c>
      <c r="C29">
        <v>-1.2156215194451472</v>
      </c>
      <c r="D29">
        <v>91.46851518038811</v>
      </c>
      <c r="E29">
        <v>88</v>
      </c>
      <c r="G29" s="26">
        <f t="shared" si="3"/>
        <v>40625.11191803254</v>
      </c>
      <c r="H29" s="31">
        <f t="shared" si="3"/>
        <v>20848.778505679373</v>
      </c>
      <c r="I29" s="27">
        <f t="shared" si="2"/>
        <v>12987.492004182392</v>
      </c>
      <c r="J29" s="34">
        <f t="shared" si="3"/>
        <v>8996.7198743212</v>
      </c>
    </row>
    <row r="30" spans="1:10" ht="12.75">
      <c r="A30" t="s">
        <v>45</v>
      </c>
      <c r="B30">
        <v>10.67819641396555</v>
      </c>
      <c r="C30">
        <v>-1.311438850907924</v>
      </c>
      <c r="D30">
        <v>89.16050089325527</v>
      </c>
      <c r="E30">
        <v>218</v>
      </c>
      <c r="G30" s="26">
        <f t="shared" si="3"/>
        <v>115138.59993543514</v>
      </c>
      <c r="H30" s="31">
        <f t="shared" si="3"/>
        <v>62040.356982220655</v>
      </c>
      <c r="I30" s="27">
        <f t="shared" si="2"/>
        <v>40007.13054386013</v>
      </c>
      <c r="J30" s="34">
        <f t="shared" si="3"/>
        <v>28467.249885836365</v>
      </c>
    </row>
    <row r="31" spans="1:10" ht="12.75">
      <c r="A31" t="s">
        <v>46</v>
      </c>
      <c r="B31">
        <v>8.709249369321128</v>
      </c>
      <c r="C31">
        <v>-1.20598023735738</v>
      </c>
      <c r="D31">
        <v>91.81185968893502</v>
      </c>
      <c r="E31">
        <v>106</v>
      </c>
      <c r="G31" s="26">
        <f t="shared" si="3"/>
        <v>62338.20767819001</v>
      </c>
      <c r="H31" s="31">
        <f t="shared" si="3"/>
        <v>31821.761816787992</v>
      </c>
      <c r="I31" s="27">
        <f t="shared" si="2"/>
        <v>19748.111652562136</v>
      </c>
      <c r="J31" s="34">
        <f t="shared" si="3"/>
        <v>13639.8570126513</v>
      </c>
    </row>
    <row r="32" spans="1:10" ht="12.75">
      <c r="A32" s="35" t="s">
        <v>41</v>
      </c>
      <c r="B32">
        <v>10.448869205220294</v>
      </c>
      <c r="C32">
        <v>-1.2100590706387007</v>
      </c>
      <c r="D32">
        <v>86.69052440957431</v>
      </c>
      <c r="E32">
        <v>213</v>
      </c>
      <c r="G32" s="26">
        <f t="shared" si="3"/>
        <v>252899.5181924697</v>
      </c>
      <c r="H32" s="31">
        <f t="shared" si="3"/>
        <v>129390.466336175</v>
      </c>
      <c r="I32" s="27">
        <f t="shared" si="2"/>
        <v>80427.0335774557</v>
      </c>
      <c r="J32" s="34">
        <f t="shared" si="3"/>
        <v>55619.62168551048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5" sqref="A5"/>
    </sheetView>
  </sheetViews>
  <sheetFormatPr defaultColWidth="9.140625" defaultRowHeight="12.75"/>
  <sheetData>
    <row r="1" spans="1:2" ht="12.75">
      <c r="A1" s="6" t="s">
        <v>9</v>
      </c>
      <c r="B1" s="6" t="s">
        <v>10</v>
      </c>
    </row>
    <row r="2" spans="1:3" ht="12.75">
      <c r="A2">
        <v>1</v>
      </c>
      <c r="B2">
        <f>(EXP(Main!$C$9+LN(Plot!A2)*Main!$C$10))^(1/2)</f>
        <v>403.1013420181051</v>
      </c>
      <c r="C2">
        <v>0.2</v>
      </c>
    </row>
    <row r="3" spans="1:3" ht="12.75">
      <c r="A3">
        <v>2</v>
      </c>
      <c r="B3">
        <f>(EXP(Main!$C$9+LN(Plot!A3)*Main!$C$10))^(1/2)</f>
        <v>255.81571704119804</v>
      </c>
      <c r="C3">
        <v>0.2</v>
      </c>
    </row>
    <row r="4" spans="1:3" ht="12.75">
      <c r="A4">
        <v>10</v>
      </c>
      <c r="B4">
        <f>(EXP(Main!$C$9+LN(Plot!A4)*Main!$C$10))^(1/2)</f>
        <v>88.99724489723836</v>
      </c>
      <c r="C4">
        <v>0.2</v>
      </c>
    </row>
    <row r="5" spans="1:3" ht="12.75">
      <c r="A5">
        <v>20</v>
      </c>
      <c r="B5">
        <f>(EXP(Main!$C$9+LN(Plot!A5)*Main!$C$10))^(1/2)</f>
        <v>56.47933074123969</v>
      </c>
      <c r="C5">
        <v>0.2</v>
      </c>
    </row>
    <row r="6" spans="1:3" ht="12.75">
      <c r="A6">
        <v>30</v>
      </c>
      <c r="B6">
        <f>(EXP(Main!$C$9+LN(Plot!A6)*Main!$C$10))^(1/2)</f>
        <v>43.287952113089574</v>
      </c>
      <c r="C6">
        <v>0.2</v>
      </c>
    </row>
    <row r="7" spans="1:3" ht="12.75">
      <c r="A7">
        <v>40</v>
      </c>
      <c r="B7">
        <f>(EXP(Main!$C$9+LN(Plot!A7)*Main!$C$10))^(1/2)</f>
        <v>35.84284889562158</v>
      </c>
      <c r="C7">
        <v>0.2</v>
      </c>
    </row>
    <row r="8" spans="1:3" ht="12.75">
      <c r="A8">
        <v>50</v>
      </c>
      <c r="B8">
        <f>(EXP(Main!$C$9+LN(Plot!A8)*Main!$C$10))^(1/2)</f>
        <v>30.961778622943044</v>
      </c>
      <c r="C8">
        <v>0.2</v>
      </c>
    </row>
    <row r="9" spans="1:3" ht="12.75">
      <c r="A9">
        <v>100</v>
      </c>
      <c r="B9">
        <f>(EXP(Main!$C$9+LN(Plot!A9)*Main!$C$10))^(1/2)</f>
        <v>19.648928876409613</v>
      </c>
      <c r="C9">
        <v>0.2</v>
      </c>
    </row>
    <row r="10" spans="1:3" ht="12.75">
      <c r="A10">
        <v>150</v>
      </c>
      <c r="B10">
        <f>(EXP(Main!$C$9+LN(Plot!A10)*Main!$C$10))^(1/2)</f>
        <v>15.059702038120383</v>
      </c>
      <c r="C10">
        <v>0.2</v>
      </c>
    </row>
    <row r="11" spans="1:3" ht="12.75">
      <c r="A11">
        <v>200</v>
      </c>
      <c r="B11">
        <f>(EXP(Main!$C$9+LN(Plot!A11)*Main!$C$10))^(1/2)</f>
        <v>12.469580985380265</v>
      </c>
      <c r="C11">
        <v>0.2</v>
      </c>
    </row>
    <row r="12" spans="1:3" ht="12.75">
      <c r="A12">
        <v>250</v>
      </c>
      <c r="B12">
        <f>(EXP(Main!$C$9+LN(Plot!A12)*Main!$C$10))^(1/2)</f>
        <v>10.771476539560616</v>
      </c>
      <c r="C12">
        <v>0.2</v>
      </c>
    </row>
    <row r="13" spans="1:3" ht="12.75">
      <c r="A13">
        <v>500</v>
      </c>
      <c r="B13">
        <f>(EXP(Main!$C$9+LN(Plot!A13)*Main!$C$10))^(1/2)</f>
        <v>6.835782239683983</v>
      </c>
      <c r="C13">
        <v>0.2</v>
      </c>
    </row>
    <row r="14" spans="1:3" ht="12.75">
      <c r="A14">
        <v>1000</v>
      </c>
      <c r="B14">
        <f>(EXP(Main!$C$9+LN(Plot!A14)*Main!$C$10))^(1/2)</f>
        <v>4.338116381422772</v>
      </c>
      <c r="C14">
        <v>0.2</v>
      </c>
    </row>
    <row r="15" spans="1:3" ht="12.75">
      <c r="A15">
        <v>5000</v>
      </c>
      <c r="B15">
        <f>(EXP(Main!$C$9+LN(Plot!A15)*Main!$C$10))^(1/2)</f>
        <v>1.5092130008885536</v>
      </c>
      <c r="C15">
        <v>0.2</v>
      </c>
    </row>
    <row r="16" spans="1:3" ht="12.75">
      <c r="A16">
        <v>10000</v>
      </c>
      <c r="B16">
        <f>(EXP(Main!$C$9+LN(Plot!A16)*Main!$C$10))^(1/2)</f>
        <v>0.9577750449981459</v>
      </c>
      <c r="C16">
        <v>0.2</v>
      </c>
    </row>
    <row r="17" spans="1:3" ht="12.75">
      <c r="A17">
        <v>20000</v>
      </c>
      <c r="B17">
        <f>(EXP(Main!$C$9+LN(Plot!A17)*Main!$C$10))^(1/2)</f>
        <v>0.6078221140959684</v>
      </c>
      <c r="C17">
        <v>0.2</v>
      </c>
    </row>
    <row r="18" spans="1:3" ht="12.75">
      <c r="A18">
        <v>30000</v>
      </c>
      <c r="B18">
        <f>(EXP(Main!$C$9+LN(Plot!A18)*Main!$C$10))^(1/2)</f>
        <v>0.4658584693364871</v>
      </c>
      <c r="C18">
        <v>0.2</v>
      </c>
    </row>
    <row r="19" spans="1:3" ht="12.75">
      <c r="A19">
        <v>40000</v>
      </c>
      <c r="B19">
        <f>(EXP(Main!$C$9+LN(Plot!A19)*Main!$C$10))^(1/2)</f>
        <v>0.3857353815110179</v>
      </c>
      <c r="C19">
        <v>0.2</v>
      </c>
    </row>
    <row r="20" spans="1:3" ht="12.75">
      <c r="A20">
        <v>50000</v>
      </c>
      <c r="B20">
        <f>(EXP(Main!$C$9+LN(Plot!A20)*Main!$C$10))^(1/2)</f>
        <v>0.33320603292891515</v>
      </c>
      <c r="C20">
        <v>0.2</v>
      </c>
    </row>
    <row r="21" spans="1:3" ht="12.75">
      <c r="A21">
        <v>100000</v>
      </c>
      <c r="B21">
        <f>(EXP(Main!$C$9+LN(Plot!A21)*Main!$C$10))^(1/2)</f>
        <v>0.21145883516392514</v>
      </c>
      <c r="C21">
        <v>0.2</v>
      </c>
    </row>
    <row r="22" spans="1:3" ht="12.75">
      <c r="A22">
        <v>200000</v>
      </c>
      <c r="B22">
        <f>(EXP(Main!$C$9+LN(Plot!A22)*Main!$C$10))^(1/2)</f>
        <v>0.13419576643266642</v>
      </c>
      <c r="C22">
        <v>0.2</v>
      </c>
    </row>
    <row r="23" spans="1:3" ht="12.75">
      <c r="A23">
        <v>300000</v>
      </c>
      <c r="B23">
        <f>(EXP(Main!$C$9+LN(Plot!A23)*Main!$C$10))^(1/2)</f>
        <v>0.10285284607444892</v>
      </c>
      <c r="C23">
        <v>0.2</v>
      </c>
    </row>
    <row r="24" spans="1:3" ht="12.75">
      <c r="A24">
        <v>400000</v>
      </c>
      <c r="B24">
        <f>(EXP(Main!$C$9+LN(Plot!A24)*Main!$C$10))^(1/2)</f>
        <v>0.08516316527748949</v>
      </c>
      <c r="C24">
        <v>0.2</v>
      </c>
    </row>
    <row r="25" spans="1:3" ht="12.75">
      <c r="A25">
        <v>500000</v>
      </c>
      <c r="B25">
        <f>(EXP(Main!$C$9+LN(Plot!A25)*Main!$C$10))^(1/2)</f>
        <v>0.07356566655260607</v>
      </c>
      <c r="C25">
        <v>0.2</v>
      </c>
    </row>
    <row r="26" spans="1:3" ht="12.75">
      <c r="A26">
        <v>1000000</v>
      </c>
      <c r="B26">
        <f>(EXP(Main!$C$9+LN(Plot!A26)*Main!$C$10))^(1/2)</f>
        <v>0.04668615997295129</v>
      </c>
      <c r="C26">
        <v>0.2</v>
      </c>
    </row>
    <row r="27" spans="1:3" ht="12.75">
      <c r="A27">
        <v>2000000</v>
      </c>
      <c r="B27">
        <f>(EXP(Main!$C$9+LN(Plot!A27)*Main!$C$10))^(1/2)</f>
        <v>0.029627917956284548</v>
      </c>
      <c r="C27">
        <v>0.2</v>
      </c>
    </row>
    <row r="28" spans="1:3" ht="12.75">
      <c r="A28">
        <v>3000000</v>
      </c>
      <c r="B28">
        <f>(EXP(Main!$C$9+LN(Plot!A28)*Main!$C$10))^(1/2)</f>
        <v>0.022707986742585846</v>
      </c>
      <c r="C28">
        <v>0.2</v>
      </c>
    </row>
    <row r="29" spans="1:3" ht="12.75">
      <c r="A29">
        <v>4000000</v>
      </c>
      <c r="B29">
        <f>(EXP(Main!$C$9+LN(Plot!A29)*Main!$C$10))^(1/2)</f>
        <v>0.01880243573112267</v>
      </c>
      <c r="C29">
        <v>0.2</v>
      </c>
    </row>
    <row r="30" spans="1:3" ht="12.75">
      <c r="A30">
        <v>5000000</v>
      </c>
      <c r="B30">
        <f>(EXP(Main!$C$9+LN(Plot!A30)*Main!$C$10))^(1/2)</f>
        <v>0.016241924696734914</v>
      </c>
      <c r="C30">
        <v>0.2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Convenzione DSE-ISFOL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Centra</dc:creator>
  <cp:keywords/>
  <dc:description/>
  <cp:lastModifiedBy>Gianni GC. Corsetti</cp:lastModifiedBy>
  <dcterms:created xsi:type="dcterms:W3CDTF">2005-03-16T13:31:08Z</dcterms:created>
  <dcterms:modified xsi:type="dcterms:W3CDTF">2011-06-28T15:13:47Z</dcterms:modified>
  <cp:category/>
  <cp:version/>
  <cp:contentType/>
  <cp:contentStatus/>
</cp:coreProperties>
</file>