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<sst xmlns="http://schemas.openxmlformats.org/spreadsheetml/2006/main" count="47" uniqueCount="47">
  <si>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</si>
  <si>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</si>
  <si>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</si>
  <si>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</si>
  <si>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</si>
  <si>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</si>
  <si>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</si>
  <si>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</si>
  <si>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</si>
  <si>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</si>
  <si>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</si>
  <si>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</si>
  <si>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</si>
  <si>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</si>
  <si>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</si>
  <si>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</si>
  <si>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</si>
  <si>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Val d Aosta, Piemonte</t>
  </si>
  <si>
    <t>Liguria</t>
  </si>
  <si>
    <t>Lombardia</t>
  </si>
  <si>
    <t>Trentino Alto Adige</t>
  </si>
  <si>
    <t>Veneto</t>
  </si>
  <si>
    <t>Friuli Venezia Giulia</t>
  </si>
  <si>
    <t>Emilia Romagna</t>
  </si>
  <si>
    <t>Toscana</t>
  </si>
  <si>
    <t>Marche</t>
  </si>
  <si>
    <t>Umbria</t>
  </si>
  <si>
    <t>Lazio</t>
  </si>
  <si>
    <t>Molise</t>
  </si>
  <si>
    <t>Abruzzi</t>
  </si>
  <si>
    <t>Campania</t>
  </si>
  <si>
    <t>Puglia</t>
  </si>
  <si>
    <t>Basilicata</t>
  </si>
  <si>
    <t>Calabria</t>
  </si>
  <si>
    <t>Sicilia</t>
  </si>
  <si>
    <t>Sardegna</t>
  </si>
  <si>
    <t>In cerca di lavoro</t>
  </si>
  <si>
    <t>Pensionato/a da lavoro</t>
  </si>
  <si>
    <t>Casalinga</t>
  </si>
  <si>
    <t>Occupato/a</t>
  </si>
  <si>
    <t>Studente/essa</t>
  </si>
  <si>
    <t>15 - 29 anni occupati</t>
  </si>
  <si>
    <t>15 - 29 studenti</t>
  </si>
  <si>
    <t>15 -29 anni in cerca di lavoro</t>
  </si>
  <si>
    <t>Over 50 attivi</t>
  </si>
  <si>
    <t>Donne 20 -39 anni attive</t>
  </si>
  <si>
    <t>Donne 20 -39 anni inattive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</si>
</sst>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10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sz val="8"/>
      <name val="Tahoma"/>
      <family val="2"/>
    </font>
    <font>
      <sz val="8.5"/>
      <name val="Arial"/>
      <family val="0"/>
    </font>
    <font>
      <sz val="5.5"/>
      <name val="Arial"/>
      <family val="2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4" borderId="0" xfId="0" applyFill="1" applyAlignment="1">
      <alignment horizontal="right"/>
    </xf>
    <xf numFmtId="4" fontId="3" fillId="5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169" fontId="1" fillId="7" borderId="3" xfId="0" applyNumberFormat="1" applyFont="1" applyFill="1" applyBorder="1" applyAlignment="1">
      <alignment horizontal="right" vertical="center"/>
    </xf>
    <xf numFmtId="169" fontId="1" fillId="7" borderId="5" xfId="0" applyNumberFormat="1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8" xfId="0" applyFont="1" applyBorder="1" applyAlignment="1">
      <alignment/>
    </xf>
    <xf numFmtId="0" fontId="7" fillId="4" borderId="9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4" borderId="2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4" borderId="0" xfId="0" applyNumberFormat="1" applyFill="1" applyBorder="1" applyAlignment="1">
      <alignment/>
    </xf>
    <xf numFmtId="0" fontId="8" fillId="0" borderId="0" xfId="0" applyFont="1" applyBorder="1" applyAlignment="1">
      <alignment vertical="center"/>
    </xf>
    <xf numFmtId="0" fontId="7" fillId="2" borderId="9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7" fillId="2" borderId="10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4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FF00"/>
      </font>
      <border/>
    </dxf>
    <dxf>
      <font>
        <color rgb="FFFFFF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148.01632127834353</c:v>
                </c:pt>
                <c:pt idx="1">
                  <c:v>98.5612926888671</c:v>
                </c:pt>
                <c:pt idx="2">
                  <c:v>38.339498114098745</c:v>
                </c:pt>
                <c:pt idx="3">
                  <c:v>25.529552839392416</c:v>
                </c:pt>
                <c:pt idx="4">
                  <c:v>20.125049141896834</c:v>
                </c:pt>
                <c:pt idx="5">
                  <c:v>16.99965049724153</c:v>
                </c:pt>
                <c:pt idx="6">
                  <c:v>14.91373616903683</c:v>
                </c:pt>
                <c:pt idx="7">
                  <c:v>9.930777247711855</c:v>
                </c:pt>
                <c:pt idx="8">
                  <c:v>7.828471629908447</c:v>
                </c:pt>
                <c:pt idx="9">
                  <c:v>6.61271834407412</c:v>
                </c:pt>
                <c:pt idx="10">
                  <c:v>5.801315548203435</c:v>
                </c:pt>
                <c:pt idx="11">
                  <c:v>3.8629872353854604</c:v>
                </c:pt>
                <c:pt idx="12">
                  <c:v>2.5722907600453273</c:v>
                </c:pt>
                <c:pt idx="13">
                  <c:v>1.0005990592573775</c:v>
                </c:pt>
                <c:pt idx="14">
                  <c:v>0.6662801499992469</c:v>
                </c:pt>
                <c:pt idx="15">
                  <c:v>0.4436634575815951</c:v>
                </c:pt>
                <c:pt idx="16">
                  <c:v>0.3497416873090031</c:v>
                </c:pt>
                <c:pt idx="17">
                  <c:v>0.2954271766815778</c:v>
                </c:pt>
                <c:pt idx="18">
                  <c:v>0.25917726784485423</c:v>
                </c:pt>
                <c:pt idx="19">
                  <c:v>0.1725812824811441</c:v>
                </c:pt>
                <c:pt idx="20">
                  <c:v>0.11491863970363941</c:v>
                </c:pt>
                <c:pt idx="21">
                  <c:v>0.09059082569543045</c:v>
                </c:pt>
                <c:pt idx="22">
                  <c:v>0.07652216718680245</c:v>
                </c:pt>
                <c:pt idx="23">
                  <c:v>0.06713263973821594</c:v>
                </c:pt>
                <c:pt idx="24">
                  <c:v>0.04470236590849973</c:v>
                </c:pt>
                <c:pt idx="25">
                  <c:v>0.029766467185109766</c:v>
                </c:pt>
                <c:pt idx="26">
                  <c:v>0.023465025754648136</c:v>
                </c:pt>
                <c:pt idx="27">
                  <c:v>0.019820932308053606</c:v>
                </c:pt>
                <c:pt idx="28">
                  <c:v>0.017388837206660006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>
                <c:ptCount val="1"/>
                <c:pt idx="0">
                  <c:v>0.14999951408695333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62652917"/>
        <c:axId val="27005342"/>
      </c:scatterChart>
      <c:valAx>
        <c:axId val="62652917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crossBetween val="midCat"/>
        <c:dispUnits/>
        <c:majorUnit val="50000"/>
      </c:valAx>
      <c:valAx>
        <c:axId val="270053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127003</v>
      </c>
    </row>
    <row r="2" spans="1:3" ht="28.5" customHeight="1">
      <c r="A2" s="40" t="s">
        <v>15</v>
      </c>
      <c r="B2" s="40"/>
      <c r="C2" s="7">
        <f>100*((EXP(C9+C10*LN(C1)))^(1/2))</f>
        <v>14.999951408695333</v>
      </c>
    </row>
    <row r="3" spans="1:3" ht="28.5" customHeight="1">
      <c r="A3" s="41" t="str">
        <f>IF(C2&lt;=15,"Attendibile",IF(C2&lt;=25,"Critica","Non attendibile"))</f>
        <v>Attendibile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89664.23895633275</v>
      </c>
      <c r="B5" s="3">
        <f>C1</f>
        <v>127003</v>
      </c>
      <c r="C5" s="3">
        <f>C1+C1*1.96*(100*((EXP(C9+C10*LN(C1)))^(1/2))/100)</f>
        <v>164341.76104366727</v>
      </c>
    </row>
    <row r="6" spans="1:3" ht="13.5">
      <c r="A6" s="9" t="s">
        <v>13</v>
      </c>
      <c r="B6" s="10">
        <v>21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9.99464509318314</v>
      </c>
      <c r="D9" s="5"/>
    </row>
    <row r="10" spans="1:3" ht="13.5">
      <c r="A10" s="12"/>
      <c r="B10" s="19" t="s">
        <v>3</v>
      </c>
      <c r="C10" s="16">
        <f ca="1">INDIRECT(ADDRESS($B$6+1,3,,,"Parametri"))</f>
        <v>-1.1733263657173671</v>
      </c>
    </row>
    <row r="11" spans="1:3" ht="13.5">
      <c r="A11" s="12"/>
      <c r="B11" s="19" t="s">
        <v>11</v>
      </c>
      <c r="C11" s="16">
        <f ca="1">INDIRECT(ADDRESS($B$6+1,4,,,"Parametri"))</f>
        <v>89.08138987206742</v>
      </c>
    </row>
    <row r="12" spans="1:3" ht="13.5">
      <c r="A12" s="14"/>
      <c r="B12" s="20" t="s">
        <v>12</v>
      </c>
      <c r="C12" s="17">
        <f ca="1">INDIRECT(ADDRESS($B$6+1,5,,,"Parametri"))</f>
        <v>157</v>
      </c>
    </row>
    <row r="13" ht="13.5">
      <c r="C13" s="28">
        <f>C2/100</f>
        <v>0.14999951408695333</v>
      </c>
    </row>
  </sheetData>
  <mergeCells count="5">
    <mergeCell ref="A1:B1"/>
    <mergeCell ref="B8:C8"/>
    <mergeCell ref="A4:C4"/>
    <mergeCell ref="A2:B2"/>
    <mergeCell ref="A3:C3"/>
  </mergeCells>
  <conditionalFormatting sqref="A3:B3">
    <cfRule type="cellIs" priority="1" dxfId="0" operator="equal" stopIfTrue="1">
      <formula>"Attendibile"</formula>
    </cfRule>
    <cfRule type="cellIs" priority="2" dxfId="1" operator="equal" stopIfTrue="1">
      <formula>"Critica"</formula>
    </cfRule>
    <cfRule type="cellIs" priority="3" dxfId="2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selection activeCell="A32" sqref="A32"/>
    </sheetView>
  </sheetViews>
  <sheetFormatPr defaultColWidth="9.140625" defaultRowHeight="12.75"/>
  <cols>
    <col min="1" max="1" width="11.0039062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B2">
        <v>8.38850711652843</v>
      </c>
      <c r="C2">
        <v>-1.0917768991319956</v>
      </c>
      <c r="D2">
        <v>87.16341000991682</v>
      </c>
      <c r="E2">
        <v>240</v>
      </c>
      <c r="G2" s="24">
        <f aca="true" t="shared" si="0" ref="G2:G19">EXP((LN((G$1/100)^2)-$B2)/$C2)</f>
        <v>147473.44473830142</v>
      </c>
      <c r="H2" s="30">
        <f aca="true" t="shared" si="1" ref="H2:J18">EXP((LN((H$1/100)^2)-$B2)/$C2)</f>
        <v>70167.57333165151</v>
      </c>
      <c r="I2" s="25">
        <f aca="true" t="shared" si="2" ref="I2:I32">EXP((LN((I$1/100)^2)-$B2)/$C2)</f>
        <v>41425.15790611524</v>
      </c>
      <c r="J2" s="33">
        <f t="shared" si="1"/>
        <v>27525.615346866656</v>
      </c>
    </row>
    <row r="3" spans="1:10" ht="12.75">
      <c r="A3" t="s">
        <v>17</v>
      </c>
      <c r="B3">
        <v>7.852073767233699</v>
      </c>
      <c r="C3">
        <v>-1.0995648177825028</v>
      </c>
      <c r="D3">
        <v>85.0438330526406</v>
      </c>
      <c r="E3">
        <v>242</v>
      </c>
      <c r="G3" s="26">
        <f t="shared" si="0"/>
        <v>83220.52657761499</v>
      </c>
      <c r="H3" s="31">
        <f t="shared" si="1"/>
        <v>39805.01754395303</v>
      </c>
      <c r="I3" s="27">
        <f t="shared" si="2"/>
        <v>23587.75320638009</v>
      </c>
      <c r="J3" s="34">
        <f t="shared" si="1"/>
        <v>15718.706890941055</v>
      </c>
    </row>
    <row r="4" spans="1:10" ht="12.75">
      <c r="A4" t="s">
        <v>18</v>
      </c>
      <c r="B4">
        <v>7.143820004698144</v>
      </c>
      <c r="C4">
        <v>-1.0888430643969043</v>
      </c>
      <c r="D4">
        <v>77.99063042676822</v>
      </c>
      <c r="E4">
        <v>239</v>
      </c>
      <c r="G4" s="26">
        <f t="shared" si="0"/>
        <v>48549.688050517776</v>
      </c>
      <c r="H4" s="31">
        <f t="shared" si="1"/>
        <v>23053.661237607466</v>
      </c>
      <c r="I4" s="27">
        <f t="shared" si="2"/>
        <v>13590.985127787582</v>
      </c>
      <c r="J4" s="34">
        <f t="shared" si="1"/>
        <v>9020.808492031692</v>
      </c>
    </row>
    <row r="5" spans="1:10" ht="12.75">
      <c r="A5" t="s">
        <v>19</v>
      </c>
      <c r="B5">
        <v>8.021715941168123</v>
      </c>
      <c r="C5">
        <v>-1.0633951547743437</v>
      </c>
      <c r="D5">
        <v>83.61205573960409</v>
      </c>
      <c r="E5">
        <v>243</v>
      </c>
      <c r="G5" s="26">
        <f t="shared" si="0"/>
        <v>143504.8607658213</v>
      </c>
      <c r="H5" s="31">
        <f t="shared" si="1"/>
        <v>66939.07962127097</v>
      </c>
      <c r="I5" s="27">
        <f t="shared" si="2"/>
        <v>38967.17387910156</v>
      </c>
      <c r="J5" s="34">
        <f t="shared" si="1"/>
        <v>25611.417729720764</v>
      </c>
    </row>
    <row r="6" spans="1:10" ht="12.75">
      <c r="A6" t="s">
        <v>20</v>
      </c>
      <c r="B6">
        <v>6.272252384090912</v>
      </c>
      <c r="C6">
        <v>-1.0098870156623105</v>
      </c>
      <c r="D6">
        <v>75.09370581799729</v>
      </c>
      <c r="E6">
        <v>224</v>
      </c>
      <c r="G6" s="26">
        <f t="shared" si="0"/>
        <v>47616.29027560531</v>
      </c>
      <c r="H6" s="31">
        <f t="shared" si="1"/>
        <v>21331.479746990757</v>
      </c>
      <c r="I6" s="27">
        <f t="shared" si="2"/>
        <v>12066.737502101865</v>
      </c>
      <c r="J6" s="34">
        <f t="shared" si="1"/>
        <v>7756.528273102705</v>
      </c>
    </row>
    <row r="7" spans="1:10" ht="12.75">
      <c r="A7" t="s">
        <v>21</v>
      </c>
      <c r="B7">
        <v>8.710654733369102</v>
      </c>
      <c r="C7">
        <v>-1.146795856172501</v>
      </c>
      <c r="D7">
        <v>82.82348738952814</v>
      </c>
      <c r="E7">
        <v>241</v>
      </c>
      <c r="G7" s="26">
        <f t="shared" si="0"/>
        <v>110340.88610769507</v>
      </c>
      <c r="H7" s="31">
        <f t="shared" si="1"/>
        <v>54404.540924076806</v>
      </c>
      <c r="I7" s="27">
        <f t="shared" si="2"/>
        <v>32941.49444584791</v>
      </c>
      <c r="J7" s="34">
        <f t="shared" si="1"/>
        <v>22322.007354203448</v>
      </c>
    </row>
    <row r="8" spans="1:10" ht="12.75">
      <c r="A8" t="s">
        <v>22</v>
      </c>
      <c r="B8">
        <v>6.372500392621806</v>
      </c>
      <c r="C8">
        <v>-1.0283306854350707</v>
      </c>
      <c r="D8">
        <v>80.57017112136965</v>
      </c>
      <c r="E8">
        <v>225</v>
      </c>
      <c r="G8" s="26">
        <f t="shared" si="0"/>
        <v>43270.824398119104</v>
      </c>
      <c r="H8" s="31">
        <f t="shared" si="1"/>
        <v>19665.968522608564</v>
      </c>
      <c r="I8" s="27">
        <f t="shared" si="2"/>
        <v>11238.854101339775</v>
      </c>
      <c r="J8" s="34">
        <f t="shared" si="1"/>
        <v>7281.850897156406</v>
      </c>
    </row>
    <row r="9" spans="1:10" ht="12.75">
      <c r="A9" t="s">
        <v>23</v>
      </c>
      <c r="B9">
        <v>8.011561415960474</v>
      </c>
      <c r="C9">
        <v>-1.1168833867922405</v>
      </c>
      <c r="D9">
        <v>82.48476768443898</v>
      </c>
      <c r="E9">
        <v>236</v>
      </c>
      <c r="G9" s="26">
        <f t="shared" si="0"/>
        <v>80529.0476967872</v>
      </c>
      <c r="H9" s="31">
        <f t="shared" si="1"/>
        <v>38960.67131901472</v>
      </c>
      <c r="I9" s="27">
        <f t="shared" si="2"/>
        <v>23275.49792333384</v>
      </c>
      <c r="J9" s="34">
        <f t="shared" si="1"/>
        <v>15608.54739514394</v>
      </c>
    </row>
    <row r="10" spans="1:10" ht="12.75">
      <c r="A10" t="s">
        <v>24</v>
      </c>
      <c r="B10">
        <v>8.110051462429627</v>
      </c>
      <c r="C10">
        <v>-1.1071634921340654</v>
      </c>
      <c r="D10">
        <v>78.01438519044885</v>
      </c>
      <c r="E10">
        <v>242</v>
      </c>
      <c r="G10" s="26">
        <f t="shared" si="0"/>
        <v>97197.6952550768</v>
      </c>
      <c r="H10" s="31">
        <f t="shared" si="1"/>
        <v>46726.31762647865</v>
      </c>
      <c r="I10" s="27">
        <f t="shared" si="2"/>
        <v>27788.812023008715</v>
      </c>
      <c r="J10" s="34">
        <f t="shared" si="1"/>
        <v>18569.918361946508</v>
      </c>
    </row>
    <row r="11" spans="1:10" ht="12.75">
      <c r="A11" t="s">
        <v>25</v>
      </c>
      <c r="B11">
        <v>6.888725323363929</v>
      </c>
      <c r="C11">
        <v>-1.0551213889916382</v>
      </c>
      <c r="D11">
        <v>81.92938366097347</v>
      </c>
      <c r="E11">
        <v>224</v>
      </c>
      <c r="G11" s="26">
        <f t="shared" si="0"/>
        <v>53821.822194070526</v>
      </c>
      <c r="H11" s="31">
        <f t="shared" si="1"/>
        <v>24955.97319661201</v>
      </c>
      <c r="I11" s="27">
        <f t="shared" si="2"/>
        <v>14466.087047183275</v>
      </c>
      <c r="J11" s="34">
        <f t="shared" si="1"/>
        <v>9476.687192081414</v>
      </c>
    </row>
    <row r="12" spans="1:10" ht="12.75">
      <c r="A12" t="s">
        <v>26</v>
      </c>
      <c r="B12">
        <v>5.522100590880487</v>
      </c>
      <c r="C12">
        <v>-0.9124467346068409</v>
      </c>
      <c r="D12">
        <v>61.30314593310258</v>
      </c>
      <c r="E12">
        <v>228</v>
      </c>
      <c r="G12" s="26">
        <f t="shared" si="0"/>
        <v>66106.79487267025</v>
      </c>
      <c r="H12" s="31">
        <f t="shared" si="1"/>
        <v>27181.29388602062</v>
      </c>
      <c r="I12" s="27">
        <f t="shared" si="2"/>
        <v>14468.243645808909</v>
      </c>
      <c r="J12" s="34">
        <f t="shared" si="1"/>
        <v>8871.517350303464</v>
      </c>
    </row>
    <row r="13" spans="1:10" ht="12.75">
      <c r="A13" t="s">
        <v>27</v>
      </c>
      <c r="B13">
        <v>8.715298108691238</v>
      </c>
      <c r="C13">
        <v>-1.1354831456913566</v>
      </c>
      <c r="D13">
        <v>88.68528757274659</v>
      </c>
      <c r="E13">
        <v>235</v>
      </c>
      <c r="G13" s="26">
        <f t="shared" si="0"/>
        <v>124380.62877119792</v>
      </c>
      <c r="H13" s="31">
        <f t="shared" si="1"/>
        <v>60896.42666251529</v>
      </c>
      <c r="I13" s="27">
        <f t="shared" si="2"/>
        <v>36688.42948983095</v>
      </c>
      <c r="J13" s="34">
        <f t="shared" si="1"/>
        <v>24764.823637502603</v>
      </c>
    </row>
    <row r="14" spans="1:10" ht="12.75">
      <c r="A14" t="s">
        <v>28</v>
      </c>
      <c r="B14">
        <v>5.740515757295009</v>
      </c>
      <c r="C14">
        <v>-1.0622819157316705</v>
      </c>
      <c r="D14">
        <v>84.53297362417068</v>
      </c>
      <c r="E14">
        <v>226</v>
      </c>
      <c r="G14" s="26">
        <f t="shared" si="0"/>
        <v>16968.520847086467</v>
      </c>
      <c r="H14" s="31">
        <f t="shared" si="1"/>
        <v>7908.789885140163</v>
      </c>
      <c r="I14" s="27">
        <f t="shared" si="2"/>
        <v>4601.325511518108</v>
      </c>
      <c r="J14" s="34">
        <f t="shared" si="1"/>
        <v>3022.9200380233356</v>
      </c>
    </row>
    <row r="15" spans="1:10" ht="12.75">
      <c r="A15" t="s">
        <v>29</v>
      </c>
      <c r="B15">
        <v>7.980218200634561</v>
      </c>
      <c r="C15">
        <v>-1.1904794210875145</v>
      </c>
      <c r="D15">
        <v>80.99533887486271</v>
      </c>
      <c r="E15">
        <v>238</v>
      </c>
      <c r="G15" s="26">
        <f t="shared" si="0"/>
        <v>39014.847438135876</v>
      </c>
      <c r="H15" s="31">
        <f t="shared" si="1"/>
        <v>19742.284249950055</v>
      </c>
      <c r="I15" s="27">
        <f t="shared" si="2"/>
        <v>12175.894956135837</v>
      </c>
      <c r="J15" s="34">
        <f t="shared" si="1"/>
        <v>8369.365080619978</v>
      </c>
    </row>
    <row r="16" spans="1:10" ht="12.75">
      <c r="A16" t="s">
        <v>30</v>
      </c>
      <c r="B16">
        <v>10.407179378575174</v>
      </c>
      <c r="C16">
        <v>-1.3354649904608753</v>
      </c>
      <c r="D16">
        <v>84.69706348407014</v>
      </c>
      <c r="E16">
        <v>250</v>
      </c>
      <c r="G16" s="26">
        <f t="shared" si="0"/>
        <v>76213.2218011463</v>
      </c>
      <c r="H16" s="31">
        <f t="shared" si="1"/>
        <v>41525.516741646104</v>
      </c>
      <c r="I16" s="27">
        <f t="shared" si="2"/>
        <v>26990.198568946675</v>
      </c>
      <c r="J16" s="34">
        <f t="shared" si="1"/>
        <v>19322.9348913314</v>
      </c>
    </row>
    <row r="17" spans="1:10" ht="12.75">
      <c r="A17" t="s">
        <v>31</v>
      </c>
      <c r="B17">
        <v>8.328999951882311</v>
      </c>
      <c r="C17">
        <v>-1.131982250745996</v>
      </c>
      <c r="D17">
        <v>85.4135379580563</v>
      </c>
      <c r="E17">
        <v>237</v>
      </c>
      <c r="G17" s="26">
        <f t="shared" si="0"/>
        <v>91685.9571979776</v>
      </c>
      <c r="H17" s="31">
        <f t="shared" si="1"/>
        <v>44790.16336357889</v>
      </c>
      <c r="I17" s="27">
        <f t="shared" si="2"/>
        <v>26942.59159463048</v>
      </c>
      <c r="J17" s="34">
        <f t="shared" si="1"/>
        <v>18164.25453540647</v>
      </c>
    </row>
    <row r="18" spans="1:10" ht="12.75">
      <c r="A18" t="s">
        <v>32</v>
      </c>
      <c r="B18">
        <v>6.388192458567588</v>
      </c>
      <c r="C18">
        <v>-1.05983982569185</v>
      </c>
      <c r="D18">
        <v>79.58452157077922</v>
      </c>
      <c r="E18">
        <v>224</v>
      </c>
      <c r="G18" s="26">
        <f t="shared" si="0"/>
        <v>31973.548332895472</v>
      </c>
      <c r="H18" s="31">
        <f t="shared" si="1"/>
        <v>14876.232739321553</v>
      </c>
      <c r="I18" s="27">
        <f t="shared" si="2"/>
        <v>8644.181407374377</v>
      </c>
      <c r="J18" s="34">
        <f t="shared" si="1"/>
        <v>5673.449025463927</v>
      </c>
    </row>
    <row r="19" spans="1:10" ht="12.75">
      <c r="A19" t="s">
        <v>33</v>
      </c>
      <c r="B19">
        <v>8.166180905451311</v>
      </c>
      <c r="C19">
        <v>-1.1401379875676667</v>
      </c>
      <c r="D19">
        <v>83.16081652667646</v>
      </c>
      <c r="E19">
        <v>233</v>
      </c>
      <c r="G19" s="26">
        <f t="shared" si="0"/>
        <v>73246.34989623453</v>
      </c>
      <c r="H19" s="31">
        <f>EXP((LN((H$1/100)^2)-$B19)/$C19)</f>
        <v>35965.93399872193</v>
      </c>
      <c r="I19" s="27">
        <f t="shared" si="2"/>
        <v>21713.363606323757</v>
      </c>
      <c r="J19" s="34">
        <f>EXP((LN((J$1/100)^2)-$B19)/$C19)</f>
        <v>14680.137218828791</v>
      </c>
    </row>
    <row r="20" spans="1:10" ht="12.75">
      <c r="A20" t="s">
        <v>34</v>
      </c>
      <c r="B20">
        <v>8.660947271597873</v>
      </c>
      <c r="C20">
        <v>-1.1528261413616068</v>
      </c>
      <c r="D20">
        <v>89.05939606454267</v>
      </c>
      <c r="E20">
        <v>238</v>
      </c>
      <c r="G20" s="26">
        <f aca="true" t="shared" si="3" ref="G20:J32">EXP((LN((G$1/100)^2)-$B20)/$C20)</f>
        <v>99456.38929946163</v>
      </c>
      <c r="H20" s="31">
        <f t="shared" si="3"/>
        <v>49219.56584459678</v>
      </c>
      <c r="I20" s="27">
        <f t="shared" si="2"/>
        <v>29880.350712374722</v>
      </c>
      <c r="J20" s="34">
        <f t="shared" si="3"/>
        <v>20288.95643037023</v>
      </c>
    </row>
    <row r="21" spans="1:10" ht="12.75">
      <c r="A21" t="s">
        <v>35</v>
      </c>
      <c r="B21">
        <v>6.969155053987092</v>
      </c>
      <c r="C21">
        <v>-1.044513656583998</v>
      </c>
      <c r="D21">
        <v>81.92702616952268</v>
      </c>
      <c r="E21">
        <v>234</v>
      </c>
      <c r="G21" s="26">
        <f t="shared" si="3"/>
        <v>64930.091407640546</v>
      </c>
      <c r="H21" s="31">
        <f t="shared" si="3"/>
        <v>29872.552272818353</v>
      </c>
      <c r="I21" s="27">
        <f t="shared" si="2"/>
        <v>17220.4221377529</v>
      </c>
      <c r="J21" s="34">
        <f t="shared" si="3"/>
        <v>11232.688738668036</v>
      </c>
    </row>
    <row r="22" spans="1:10" ht="12.75">
      <c r="A22" t="s">
        <v>39</v>
      </c>
      <c r="B22">
        <v>9.99464509318314</v>
      </c>
      <c r="C22">
        <v>-1.1733263657173671</v>
      </c>
      <c r="D22">
        <v>89.08138987206742</v>
      </c>
      <c r="E22">
        <v>157</v>
      </c>
      <c r="G22" s="26">
        <f t="shared" si="3"/>
        <v>253494.7208178913</v>
      </c>
      <c r="H22" s="31">
        <f t="shared" si="3"/>
        <v>127002.29871919638</v>
      </c>
      <c r="I22" s="27">
        <f t="shared" si="2"/>
        <v>77776.17151352322</v>
      </c>
      <c r="J22" s="34">
        <f t="shared" si="3"/>
        <v>53168.94688320437</v>
      </c>
    </row>
    <row r="23" spans="1:10" ht="12.75">
      <c r="A23" t="s">
        <v>36</v>
      </c>
      <c r="B23">
        <v>8.128095131453053</v>
      </c>
      <c r="C23">
        <v>-1.1325755147122294</v>
      </c>
      <c r="D23">
        <v>87.06846161952775</v>
      </c>
      <c r="E23">
        <v>124</v>
      </c>
      <c r="G23" s="26">
        <f t="shared" si="3"/>
        <v>76324.68734410763</v>
      </c>
      <c r="H23" s="31">
        <f t="shared" si="3"/>
        <v>37299.91374503186</v>
      </c>
      <c r="I23" s="27">
        <f t="shared" si="2"/>
        <v>22442.962222829894</v>
      </c>
      <c r="J23" s="34">
        <f t="shared" si="3"/>
        <v>15133.803079187783</v>
      </c>
    </row>
    <row r="24" spans="1:10" ht="12.75">
      <c r="A24" t="s">
        <v>37</v>
      </c>
      <c r="B24">
        <v>7.94991850764475</v>
      </c>
      <c r="C24">
        <v>-1.128381801759021</v>
      </c>
      <c r="D24">
        <v>93.16100268451608</v>
      </c>
      <c r="E24">
        <v>79</v>
      </c>
      <c r="G24" s="26">
        <f t="shared" si="3"/>
        <v>67957.0843256255</v>
      </c>
      <c r="H24" s="31">
        <f t="shared" si="3"/>
        <v>33122.402920389264</v>
      </c>
      <c r="I24" s="27">
        <f t="shared" si="2"/>
        <v>19891.805683926974</v>
      </c>
      <c r="J24" s="34">
        <f t="shared" si="3"/>
        <v>13393.870124547642</v>
      </c>
    </row>
    <row r="25" spans="1:10" ht="12.75">
      <c r="A25" t="s">
        <v>38</v>
      </c>
      <c r="B25">
        <v>9.530962955263469</v>
      </c>
      <c r="C25">
        <v>-1.2822947344654538</v>
      </c>
      <c r="D25">
        <v>86.63645679922482</v>
      </c>
      <c r="E25">
        <v>127</v>
      </c>
      <c r="G25" s="26">
        <f t="shared" si="3"/>
        <v>61334.051301479754</v>
      </c>
      <c r="H25" s="31">
        <f t="shared" si="3"/>
        <v>32587.529858836024</v>
      </c>
      <c r="I25" s="27">
        <f t="shared" si="2"/>
        <v>20805.780717699963</v>
      </c>
      <c r="J25" s="34">
        <f t="shared" si="3"/>
        <v>14690.382339988473</v>
      </c>
    </row>
    <row r="26" spans="1:10" ht="12.75">
      <c r="A26" t="s">
        <v>40</v>
      </c>
      <c r="B26">
        <v>9.01356803593976</v>
      </c>
      <c r="C26">
        <v>-1.2551720509311242</v>
      </c>
      <c r="D26">
        <v>89.3815611256921</v>
      </c>
      <c r="E26">
        <v>146</v>
      </c>
      <c r="G26" s="26">
        <f t="shared" si="3"/>
        <v>51539.138816749364</v>
      </c>
      <c r="H26" s="31">
        <f t="shared" si="3"/>
        <v>27011.71153807914</v>
      </c>
      <c r="I26" s="27">
        <f t="shared" si="2"/>
        <v>17079.44833683384</v>
      </c>
      <c r="J26" s="34">
        <f t="shared" si="3"/>
        <v>11968.9689576911</v>
      </c>
    </row>
    <row r="27" spans="1:10" ht="12.75">
      <c r="A27" t="s">
        <v>41</v>
      </c>
      <c r="B27">
        <v>9.476983300054497</v>
      </c>
      <c r="C27">
        <v>-1.2390198115582043</v>
      </c>
      <c r="D27">
        <v>92.39537555560076</v>
      </c>
      <c r="E27">
        <v>129</v>
      </c>
      <c r="G27" s="26">
        <f t="shared" si="3"/>
        <v>86297.81667982007</v>
      </c>
      <c r="H27" s="31">
        <f t="shared" si="3"/>
        <v>44849.43349985282</v>
      </c>
      <c r="I27" s="27">
        <f t="shared" si="2"/>
        <v>28189.24555109291</v>
      </c>
      <c r="J27" s="34">
        <f t="shared" si="3"/>
        <v>19663.160586899943</v>
      </c>
    </row>
    <row r="28" spans="1:10" ht="12.75">
      <c r="A28" t="s">
        <v>42</v>
      </c>
      <c r="B28">
        <v>10.9527657969536</v>
      </c>
      <c r="C28">
        <v>-1.4315339072830349</v>
      </c>
      <c r="D28">
        <v>85.05505032619699</v>
      </c>
      <c r="E28">
        <v>129</v>
      </c>
      <c r="G28" s="26">
        <f t="shared" si="3"/>
        <v>52471.09880799402</v>
      </c>
      <c r="H28" s="31">
        <f t="shared" si="3"/>
        <v>29778.48312192257</v>
      </c>
      <c r="I28" s="27">
        <f t="shared" si="2"/>
        <v>19922.797259133804</v>
      </c>
      <c r="J28" s="34">
        <f t="shared" si="3"/>
        <v>14586.70053498803</v>
      </c>
    </row>
    <row r="29" spans="1:10" ht="12.75">
      <c r="A29" t="s">
        <v>43</v>
      </c>
      <c r="B29">
        <v>8.903034903314323</v>
      </c>
      <c r="C29">
        <v>-1.2071560451358425</v>
      </c>
      <c r="D29">
        <v>94.8661310684279</v>
      </c>
      <c r="E29">
        <v>89</v>
      </c>
      <c r="G29" s="26">
        <f t="shared" si="3"/>
        <v>72410.51600689797</v>
      </c>
      <c r="H29" s="31">
        <f t="shared" si="3"/>
        <v>36987.5868619606</v>
      </c>
      <c r="I29" s="27">
        <f t="shared" si="2"/>
        <v>22964.615019229892</v>
      </c>
      <c r="J29" s="34">
        <f t="shared" si="3"/>
        <v>15867.187548027952</v>
      </c>
    </row>
    <row r="30" spans="1:10" ht="12.75">
      <c r="A30" t="s">
        <v>45</v>
      </c>
      <c r="B30">
        <v>8.480286400818544</v>
      </c>
      <c r="C30">
        <v>-1.1270148923197505</v>
      </c>
      <c r="D30">
        <v>83.26213618655288</v>
      </c>
      <c r="E30">
        <v>201</v>
      </c>
      <c r="G30" s="26">
        <f t="shared" si="3"/>
        <v>110273.83762519725</v>
      </c>
      <c r="H30" s="31">
        <f t="shared" si="3"/>
        <v>53700.83497612652</v>
      </c>
      <c r="I30" s="27">
        <f t="shared" si="2"/>
        <v>32230.335483104616</v>
      </c>
      <c r="J30" s="34">
        <f t="shared" si="3"/>
        <v>21691.439355543404</v>
      </c>
    </row>
    <row r="31" spans="1:10" ht="12.75">
      <c r="A31" t="s">
        <v>46</v>
      </c>
      <c r="B31">
        <v>8.564137760203653</v>
      </c>
      <c r="C31">
        <v>-1.2151898472598792</v>
      </c>
      <c r="D31">
        <v>91.29316205415198</v>
      </c>
      <c r="E31">
        <v>160</v>
      </c>
      <c r="G31" s="26">
        <f t="shared" si="3"/>
        <v>50880.917509629835</v>
      </c>
      <c r="H31" s="31">
        <f t="shared" si="3"/>
        <v>26105.86356844237</v>
      </c>
      <c r="I31" s="27">
        <f t="shared" si="2"/>
        <v>16259.594941395882</v>
      </c>
      <c r="J31" s="34">
        <f t="shared" si="3"/>
        <v>11261.908359754638</v>
      </c>
    </row>
    <row r="32" spans="1:10" ht="12.75">
      <c r="A32" s="35" t="s">
        <v>44</v>
      </c>
      <c r="B32">
        <v>8.850168200023314</v>
      </c>
      <c r="C32">
        <v>-1.1705750523261784</v>
      </c>
      <c r="D32">
        <v>85.37721846517258</v>
      </c>
      <c r="E32">
        <v>171</v>
      </c>
      <c r="G32" s="26">
        <f t="shared" si="3"/>
        <v>98188.03362165451</v>
      </c>
      <c r="H32" s="31">
        <f t="shared" si="3"/>
        <v>49112.91785097932</v>
      </c>
      <c r="I32" s="27">
        <f t="shared" si="2"/>
        <v>30042.091512661387</v>
      </c>
      <c r="J32" s="34">
        <f t="shared" si="3"/>
        <v>20518.868273664393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2" sqref="B2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148.01632127834353</v>
      </c>
      <c r="C2">
        <v>0.2</v>
      </c>
    </row>
    <row r="3" spans="1:3" ht="12.75">
      <c r="A3">
        <v>2</v>
      </c>
      <c r="B3">
        <f>(EXP(Main!$C$9+LN(Plot!A3)*Main!$C$10))^(1/2)</f>
        <v>98.5612926888671</v>
      </c>
      <c r="C3">
        <v>0.2</v>
      </c>
    </row>
    <row r="4" spans="1:3" ht="12.75">
      <c r="A4">
        <v>10</v>
      </c>
      <c r="B4">
        <f>(EXP(Main!$C$9+LN(Plot!A4)*Main!$C$10))^(1/2)</f>
        <v>38.339498114098745</v>
      </c>
      <c r="C4">
        <v>0.2</v>
      </c>
    </row>
    <row r="5" spans="1:3" ht="12.75">
      <c r="A5">
        <v>20</v>
      </c>
      <c r="B5">
        <f>(EXP(Main!$C$9+LN(Plot!A5)*Main!$C$10))^(1/2)</f>
        <v>25.529552839392416</v>
      </c>
      <c r="C5">
        <v>0.2</v>
      </c>
    </row>
    <row r="6" spans="1:3" ht="12.75">
      <c r="A6">
        <v>30</v>
      </c>
      <c r="B6">
        <f>(EXP(Main!$C$9+LN(Plot!A6)*Main!$C$10))^(1/2)</f>
        <v>20.125049141896834</v>
      </c>
      <c r="C6">
        <v>0.2</v>
      </c>
    </row>
    <row r="7" spans="1:3" ht="12.75">
      <c r="A7">
        <v>40</v>
      </c>
      <c r="B7">
        <f>(EXP(Main!$C$9+LN(Plot!A7)*Main!$C$10))^(1/2)</f>
        <v>16.99965049724153</v>
      </c>
      <c r="C7">
        <v>0.2</v>
      </c>
    </row>
    <row r="8" spans="1:3" ht="12.75">
      <c r="A8">
        <v>50</v>
      </c>
      <c r="B8">
        <f>(EXP(Main!$C$9+LN(Plot!A8)*Main!$C$10))^(1/2)</f>
        <v>14.91373616903683</v>
      </c>
      <c r="C8">
        <v>0.2</v>
      </c>
    </row>
    <row r="9" spans="1:3" ht="12.75">
      <c r="A9">
        <v>100</v>
      </c>
      <c r="B9">
        <f>(EXP(Main!$C$9+LN(Plot!A9)*Main!$C$10))^(1/2)</f>
        <v>9.930777247711855</v>
      </c>
      <c r="C9">
        <v>0.2</v>
      </c>
    </row>
    <row r="10" spans="1:3" ht="12.75">
      <c r="A10">
        <v>150</v>
      </c>
      <c r="B10">
        <f>(EXP(Main!$C$9+LN(Plot!A10)*Main!$C$10))^(1/2)</f>
        <v>7.828471629908447</v>
      </c>
      <c r="C10">
        <v>0.2</v>
      </c>
    </row>
    <row r="11" spans="1:3" ht="12.75">
      <c r="A11">
        <v>200</v>
      </c>
      <c r="B11">
        <f>(EXP(Main!$C$9+LN(Plot!A11)*Main!$C$10))^(1/2)</f>
        <v>6.61271834407412</v>
      </c>
      <c r="C11">
        <v>0.2</v>
      </c>
    </row>
    <row r="12" spans="1:3" ht="12.75">
      <c r="A12">
        <v>250</v>
      </c>
      <c r="B12">
        <f>(EXP(Main!$C$9+LN(Plot!A12)*Main!$C$10))^(1/2)</f>
        <v>5.801315548203435</v>
      </c>
      <c r="C12">
        <v>0.2</v>
      </c>
    </row>
    <row r="13" spans="1:3" ht="12.75">
      <c r="A13">
        <v>500</v>
      </c>
      <c r="B13">
        <f>(EXP(Main!$C$9+LN(Plot!A13)*Main!$C$10))^(1/2)</f>
        <v>3.8629872353854604</v>
      </c>
      <c r="C13">
        <v>0.2</v>
      </c>
    </row>
    <row r="14" spans="1:3" ht="12.75">
      <c r="A14">
        <v>1000</v>
      </c>
      <c r="B14">
        <f>(EXP(Main!$C$9+LN(Plot!A14)*Main!$C$10))^(1/2)</f>
        <v>2.5722907600453273</v>
      </c>
      <c r="C14">
        <v>0.2</v>
      </c>
    </row>
    <row r="15" spans="1:3" ht="12.75">
      <c r="A15">
        <v>5000</v>
      </c>
      <c r="B15">
        <f>(EXP(Main!$C$9+LN(Plot!A15)*Main!$C$10))^(1/2)</f>
        <v>1.0005990592573775</v>
      </c>
      <c r="C15">
        <v>0.2</v>
      </c>
    </row>
    <row r="16" spans="1:3" ht="12.75">
      <c r="A16">
        <v>10000</v>
      </c>
      <c r="B16">
        <f>(EXP(Main!$C$9+LN(Plot!A16)*Main!$C$10))^(1/2)</f>
        <v>0.6662801499992469</v>
      </c>
      <c r="C16">
        <v>0.2</v>
      </c>
    </row>
    <row r="17" spans="1:3" ht="12.75">
      <c r="A17">
        <v>20000</v>
      </c>
      <c r="B17">
        <f>(EXP(Main!$C$9+LN(Plot!A17)*Main!$C$10))^(1/2)</f>
        <v>0.4436634575815951</v>
      </c>
      <c r="C17">
        <v>0.2</v>
      </c>
    </row>
    <row r="18" spans="1:3" ht="12.75">
      <c r="A18">
        <v>30000</v>
      </c>
      <c r="B18">
        <f>(EXP(Main!$C$9+LN(Plot!A18)*Main!$C$10))^(1/2)</f>
        <v>0.3497416873090031</v>
      </c>
      <c r="C18">
        <v>0.2</v>
      </c>
    </row>
    <row r="19" spans="1:3" ht="12.75">
      <c r="A19">
        <v>40000</v>
      </c>
      <c r="B19">
        <f>(EXP(Main!$C$9+LN(Plot!A19)*Main!$C$10))^(1/2)</f>
        <v>0.2954271766815778</v>
      </c>
      <c r="C19">
        <v>0.2</v>
      </c>
    </row>
    <row r="20" spans="1:3" ht="12.75">
      <c r="A20">
        <v>50000</v>
      </c>
      <c r="B20">
        <f>(EXP(Main!$C$9+LN(Plot!A20)*Main!$C$10))^(1/2)</f>
        <v>0.25917726784485423</v>
      </c>
      <c r="C20">
        <v>0.2</v>
      </c>
    </row>
    <row r="21" spans="1:3" ht="12.75">
      <c r="A21">
        <v>100000</v>
      </c>
      <c r="B21">
        <f>(EXP(Main!$C$9+LN(Plot!A21)*Main!$C$10))^(1/2)</f>
        <v>0.1725812824811441</v>
      </c>
      <c r="C21">
        <v>0.2</v>
      </c>
    </row>
    <row r="22" spans="1:3" ht="12.75">
      <c r="A22">
        <v>200000</v>
      </c>
      <c r="B22">
        <f>(EXP(Main!$C$9+LN(Plot!A22)*Main!$C$10))^(1/2)</f>
        <v>0.11491863970363941</v>
      </c>
      <c r="C22">
        <v>0.2</v>
      </c>
    </row>
    <row r="23" spans="1:3" ht="12.75">
      <c r="A23">
        <v>300000</v>
      </c>
      <c r="B23">
        <f>(EXP(Main!$C$9+LN(Plot!A23)*Main!$C$10))^(1/2)</f>
        <v>0.09059082569543045</v>
      </c>
      <c r="C23">
        <v>0.2</v>
      </c>
    </row>
    <row r="24" spans="1:3" ht="12.75">
      <c r="A24">
        <v>400000</v>
      </c>
      <c r="B24">
        <f>(EXP(Main!$C$9+LN(Plot!A24)*Main!$C$10))^(1/2)</f>
        <v>0.07652216718680245</v>
      </c>
      <c r="C24">
        <v>0.2</v>
      </c>
    </row>
    <row r="25" spans="1:3" ht="12.75">
      <c r="A25">
        <v>500000</v>
      </c>
      <c r="B25">
        <f>(EXP(Main!$C$9+LN(Plot!A25)*Main!$C$10))^(1/2)</f>
        <v>0.06713263973821594</v>
      </c>
      <c r="C25">
        <v>0.2</v>
      </c>
    </row>
    <row r="26" spans="1:3" ht="12.75">
      <c r="A26">
        <v>1000000</v>
      </c>
      <c r="B26">
        <f>(EXP(Main!$C$9+LN(Plot!A26)*Main!$C$10))^(1/2)</f>
        <v>0.04470236590849973</v>
      </c>
      <c r="C26">
        <v>0.2</v>
      </c>
    </row>
    <row r="27" spans="1:3" ht="12.75">
      <c r="A27">
        <v>2000000</v>
      </c>
      <c r="B27">
        <f>(EXP(Main!$C$9+LN(Plot!A27)*Main!$C$10))^(1/2)</f>
        <v>0.029766467185109766</v>
      </c>
      <c r="C27">
        <v>0.2</v>
      </c>
    </row>
    <row r="28" spans="1:3" ht="12.75">
      <c r="A28">
        <v>3000000</v>
      </c>
      <c r="B28">
        <f>(EXP(Main!$C$9+LN(Plot!A28)*Main!$C$10))^(1/2)</f>
        <v>0.023465025754648136</v>
      </c>
      <c r="C28">
        <v>0.2</v>
      </c>
    </row>
    <row r="29" spans="1:3" ht="12.75">
      <c r="A29">
        <v>4000000</v>
      </c>
      <c r="B29">
        <f>(EXP(Main!$C$9+LN(Plot!A29)*Main!$C$10))^(1/2)</f>
        <v>0.019820932308053606</v>
      </c>
      <c r="C29">
        <v>0.2</v>
      </c>
    </row>
    <row r="30" spans="1:3" ht="12.75">
      <c r="A30">
        <v>5000000</v>
      </c>
      <c r="B30">
        <f>(EXP(Main!$C$9+LN(Plot!A30)*Main!$C$10))^(1/2)</f>
        <v>0.017388837206660006</v>
      </c>
      <c r="C30">
        <v>0.2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g.corsetti</cp:lastModifiedBy>
  <dcterms:created xsi:type="dcterms:W3CDTF">2005-03-16T13:31:08Z</dcterms:created>
  <dcterms:modified xsi:type="dcterms:W3CDTF">2010-07-07T10:16:24Z</dcterms:modified>
  <cp:category/>
  <cp:version/>
  <cp:contentType/>
  <cp:contentStatus/>
</cp:coreProperties>
</file>