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75" activeTab="0"/>
  </bookViews>
  <sheets>
    <sheet name="Main" sheetId="1" r:id="rId1"/>
    <sheet name="Parametri" sheetId="2" r:id="rId2"/>
    <sheet name="Plot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<sst xmlns="http://schemas.openxmlformats.org/spreadsheetml/2006/main" count="31" uniqueCount="31">
  <si>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Valore della stima=</t>
  </si>
  <si>
    <t>Intervallo di confidenza al 95%</t>
  </si>
  <si>
    <t>b0=</t>
  </si>
  <si>
    <t>B1=</t>
  </si>
  <si>
    <t>DOM</t>
  </si>
  <si>
    <t>B0</t>
  </si>
  <si>
    <t>B1</t>
  </si>
  <si>
    <t>R2</t>
  </si>
  <si>
    <t>N</t>
  </si>
  <si>
    <t>Y</t>
  </si>
  <si>
    <t>CV</t>
  </si>
  <si>
    <t>R²=</t>
  </si>
  <si>
    <t>n=</t>
  </si>
  <si>
    <t>Seleziona dominio</t>
  </si>
  <si>
    <t>Parametri modello</t>
  </si>
  <si>
    <t>CV % =</t>
  </si>
  <si>
    <t>NAZIONALE</t>
  </si>
  <si>
    <t>In cerca di lavoro</t>
  </si>
  <si>
    <t>Pensionato/a da lavoro</t>
  </si>
  <si>
    <t>Occupato/a</t>
  </si>
  <si>
    <t>Over 50 attivi</t>
  </si>
  <si>
    <t>18 - 29 anni occupati</t>
  </si>
  <si>
    <t>Donne 18 -39 anni attive</t>
  </si>
  <si>
    <t>Donne 18 -39 anni inattive</t>
  </si>
  <si>
    <t>Nord-Ovest</t>
  </si>
  <si>
    <t>Nord-Est</t>
  </si>
  <si>
    <t>Centro</t>
  </si>
  <si>
    <t>Sud ed Isole</t>
  </si>
  <si>
    <t>Altri inattivi (non studenti/non pensionati)</t>
  </si>
  <si>
    <t>18 - 29 anni in cerca di occupazione</t>
  </si>
  <si>
    <t>18 - 39 anni studenti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</si>
</sst>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</numFmts>
  <fonts count="44">
    <font>
      <sz val="10"/>
      <name val="Arial"/>
      <family val="0"/>
    </font>
    <font>
      <b/>
      <sz val="10"/>
      <name val="Courier New"/>
      <family val="3"/>
    </font>
    <font>
      <b/>
      <sz val="18"/>
      <name val="Courier New"/>
      <family val="3"/>
    </font>
    <font>
      <b/>
      <sz val="14"/>
      <name val="Courier New"/>
      <family val="3"/>
    </font>
    <font>
      <b/>
      <sz val="10"/>
      <name val="Arial"/>
      <family val="2"/>
    </font>
    <font>
      <b/>
      <sz val="10"/>
      <color indexed="9"/>
      <name val="Courier New"/>
      <family val="3"/>
    </font>
    <font>
      <sz val="8.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3" fontId="1" fillId="0" borderId="0" xfId="0" applyNumberFormat="1" applyFont="1" applyBorder="1" applyAlignment="1">
      <alignment vertical="center"/>
    </xf>
    <xf numFmtId="0" fontId="0" fillId="35" borderId="0" xfId="0" applyFill="1" applyAlignment="1">
      <alignment horizontal="right"/>
    </xf>
    <xf numFmtId="4" fontId="3" fillId="36" borderId="0" xfId="0" applyNumberFormat="1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7" borderId="13" xfId="0" applyFont="1" applyFill="1" applyBorder="1" applyAlignment="1">
      <alignment vertical="center"/>
    </xf>
    <xf numFmtId="0" fontId="1" fillId="37" borderId="14" xfId="0" applyFont="1" applyFill="1" applyBorder="1" applyAlignment="1">
      <alignment vertical="center"/>
    </xf>
    <xf numFmtId="0" fontId="1" fillId="37" borderId="15" xfId="0" applyFont="1" applyFill="1" applyBorder="1" applyAlignment="1">
      <alignment vertical="center"/>
    </xf>
    <xf numFmtId="169" fontId="1" fillId="38" borderId="12" xfId="0" applyNumberFormat="1" applyFont="1" applyFill="1" applyBorder="1" applyAlignment="1">
      <alignment horizontal="right" vertical="center"/>
    </xf>
    <xf numFmtId="169" fontId="1" fillId="38" borderId="14" xfId="0" applyNumberFormat="1" applyFont="1" applyFill="1" applyBorder="1" applyAlignment="1">
      <alignment horizontal="right" vertical="center"/>
    </xf>
    <xf numFmtId="0" fontId="1" fillId="38" borderId="16" xfId="0" applyFont="1" applyFill="1" applyBorder="1" applyAlignment="1">
      <alignment horizontal="right" vertical="center"/>
    </xf>
    <xf numFmtId="0" fontId="1" fillId="38" borderId="10" xfId="0" applyFont="1" applyFill="1" applyBorder="1" applyAlignment="1">
      <alignment horizontal="right" vertical="center"/>
    </xf>
    <xf numFmtId="0" fontId="1" fillId="38" borderId="13" xfId="0" applyFont="1" applyFill="1" applyBorder="1" applyAlignment="1">
      <alignment horizontal="right" vertical="center"/>
    </xf>
    <xf numFmtId="0" fontId="1" fillId="38" borderId="15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7" xfId="0" applyFont="1" applyBorder="1" applyAlignment="1">
      <alignment/>
    </xf>
    <xf numFmtId="0" fontId="4" fillId="35" borderId="18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35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35" borderId="0" xfId="0" applyNumberForma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33" borderId="18" xfId="0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4" fillId="33" borderId="19" xfId="0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35" borderId="0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2" fillId="39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52"/>
      </font>
    </dxf>
    <dxf>
      <font>
        <color indexed="13"/>
      </font>
    </dxf>
    <dxf>
      <font>
        <color indexed="1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7825"/>
          <c:h val="0.8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Plot!$B$1</c:f>
              <c:strCache>
                <c:ptCount val="1"/>
                <c:pt idx="0">
                  <c:v>CV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Plot!$B$2:$B$30</c:f>
              <c:numCache>
                <c:ptCount val="29"/>
                <c:pt idx="0">
                  <c:v>256.7785320794867</c:v>
                </c:pt>
                <c:pt idx="1">
                  <c:v>163.10860403946157</c:v>
                </c:pt>
                <c:pt idx="2">
                  <c:v>56.86787593906668</c:v>
                </c:pt>
                <c:pt idx="3">
                  <c:v>36.123112722831294</c:v>
                </c:pt>
                <c:pt idx="4">
                  <c:v>27.701269967892205</c:v>
                </c:pt>
                <c:pt idx="5">
                  <c:v>22.94580641950722</c:v>
                </c:pt>
                <c:pt idx="6">
                  <c:v>19.82700626288651</c:v>
                </c:pt>
                <c:pt idx="7">
                  <c:v>12.594336791441727</c:v>
                </c:pt>
                <c:pt idx="8">
                  <c:v>9.658058158032953</c:v>
                </c:pt>
                <c:pt idx="9">
                  <c:v>8.000064009319102</c:v>
                </c:pt>
                <c:pt idx="10">
                  <c:v>6.912693165641607</c:v>
                </c:pt>
                <c:pt idx="11">
                  <c:v>4.3910202432807</c:v>
                </c:pt>
                <c:pt idx="12">
                  <c:v>2.789225315646035</c:v>
                </c:pt>
                <c:pt idx="13">
                  <c:v>0.9724644518316624</c:v>
                </c:pt>
                <c:pt idx="14">
                  <c:v>0.6177203286105013</c:v>
                </c:pt>
                <c:pt idx="15">
                  <c:v>0.39238288212998745</c:v>
                </c:pt>
                <c:pt idx="16">
                  <c:v>0.3009016479854027</c:v>
                </c:pt>
                <c:pt idx="17">
                  <c:v>0.24924600835941807</c:v>
                </c:pt>
                <c:pt idx="18">
                  <c:v>0.2153684241204268</c:v>
                </c:pt>
                <c:pt idx="19">
                  <c:v>0.136804438938016</c:v>
                </c:pt>
                <c:pt idx="20">
                  <c:v>0.0868997142435341</c:v>
                </c:pt>
                <c:pt idx="21">
                  <c:v>0.06663967368657454</c:v>
                </c:pt>
                <c:pt idx="22">
                  <c:v>0.05519967330175142</c:v>
                </c:pt>
                <c:pt idx="23">
                  <c:v>0.04769691891642038</c:v>
                </c:pt>
                <c:pt idx="24">
                  <c:v>0.030297617945072082</c:v>
                </c:pt>
                <c:pt idx="25">
                  <c:v>0.01924538678806642</c:v>
                </c:pt>
                <c:pt idx="26">
                  <c:v>0.014758463899368747</c:v>
                </c:pt>
                <c:pt idx="27">
                  <c:v>0.012224885576607697</c:v>
                </c:pt>
                <c:pt idx="28">
                  <c:v>0.010563275853508967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Main!$C$1</c:f>
              <c:numCache/>
            </c:numRef>
          </c:xVal>
          <c:yVal>
            <c:numRef>
              <c:f>Main!$C$13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Plot!$A$2:$A$30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100</c:v>
                </c:pt>
                <c:pt idx="8">
                  <c:v>150</c:v>
                </c:pt>
                <c:pt idx="9">
                  <c:v>200</c:v>
                </c:pt>
                <c:pt idx="10">
                  <c:v>250</c:v>
                </c:pt>
                <c:pt idx="11">
                  <c:v>500</c:v>
                </c:pt>
                <c:pt idx="12">
                  <c:v>1000</c:v>
                </c:pt>
                <c:pt idx="13">
                  <c:v>5000</c:v>
                </c:pt>
                <c:pt idx="14">
                  <c:v>10000</c:v>
                </c:pt>
                <c:pt idx="15">
                  <c:v>20000</c:v>
                </c:pt>
                <c:pt idx="16">
                  <c:v>30000</c:v>
                </c:pt>
                <c:pt idx="17">
                  <c:v>40000</c:v>
                </c:pt>
                <c:pt idx="18">
                  <c:v>50000</c:v>
                </c:pt>
                <c:pt idx="19">
                  <c:v>100000</c:v>
                </c:pt>
                <c:pt idx="20">
                  <c:v>200000</c:v>
                </c:pt>
                <c:pt idx="21">
                  <c:v>300000</c:v>
                </c:pt>
                <c:pt idx="22">
                  <c:v>400000</c:v>
                </c:pt>
                <c:pt idx="23">
                  <c:v>500000</c:v>
                </c:pt>
                <c:pt idx="24">
                  <c:v>1000000</c:v>
                </c:pt>
                <c:pt idx="25">
                  <c:v>2000000</c:v>
                </c:pt>
                <c:pt idx="26">
                  <c:v>3000000</c:v>
                </c:pt>
                <c:pt idx="27">
                  <c:v>4000000</c:v>
                </c:pt>
                <c:pt idx="28">
                  <c:v>5000000</c:v>
                </c:pt>
              </c:numCache>
            </c:numRef>
          </c:xVal>
          <c:yVal>
            <c:numRef>
              <c:f>Plot!$C$2:$C$30</c:f>
              <c:numCache>
                <c:ptCount val="29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</c:numCache>
            </c:numRef>
          </c:yVal>
          <c:smooth val="0"/>
        </c:ser>
        <c:axId val="28652365"/>
        <c:axId val="56544694"/>
      </c:scatterChart>
      <c:valAx>
        <c:axId val="28652365"/>
        <c:scaling>
          <c:orientation val="minMax"/>
          <c:max val="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4694"/>
        <c:crosses val="autoZero"/>
        <c:crossBetween val="midCat"/>
        <c:dispUnits/>
        <c:majorUnit val="50000"/>
      </c:valAx>
      <c:valAx>
        <c:axId val="5654469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</a:t>
                </a:r>
              </a:p>
            </c:rich>
          </c:tx>
          <c:layout>
            <c:manualLayout>
              <c:xMode val="factor"/>
              <c:yMode val="factor"/>
              <c:x val="0.014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5236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C0C0C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0</xdr:colOff>
      <xdr:row>12</xdr:row>
      <xdr:rowOff>0</xdr:rowOff>
    </xdr:to>
    <xdr:graphicFrame>
      <xdr:nvGraphicFramePr>
        <xdr:cNvPr id="1" name="Grafico 2"/>
        <xdr:cNvGraphicFramePr/>
      </xdr:nvGraphicFramePr>
      <xdr:xfrm>
        <a:off x="4010025" y="0"/>
        <a:ext cx="3924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2" sqref="C2"/>
    </sheetView>
  </sheetViews>
  <sheetFormatPr defaultColWidth="8.8515625" defaultRowHeight="12.75"/>
  <cols>
    <col min="1" max="1" width="21.00390625" style="2" customWidth="1"/>
    <col min="2" max="2" width="19.57421875" style="4" customWidth="1"/>
    <col min="3" max="3" width="19.57421875" style="2" customWidth="1"/>
    <col min="4" max="4" width="12.140625" style="2" bestFit="1" customWidth="1"/>
    <col min="5" max="5" width="8.8515625" style="2" customWidth="1"/>
    <col min="6" max="6" width="20.140625" style="2" bestFit="1" customWidth="1"/>
    <col min="7" max="16384" width="8.8515625" style="2" customWidth="1"/>
  </cols>
  <sheetData>
    <row r="1" spans="1:3" ht="28.5" customHeight="1">
      <c r="A1" s="36" t="s">
        <v>0</v>
      </c>
      <c r="B1" s="36"/>
      <c r="C1" s="1">
        <v>100000</v>
      </c>
    </row>
    <row r="2" spans="1:3" ht="28.5" customHeight="1">
      <c r="A2" s="40" t="s">
        <v>15</v>
      </c>
      <c r="B2" s="40"/>
      <c r="C2" s="7">
        <f>100*((EXP(C9+C10*LN(C1)))^(1/2))</f>
        <v>13.6804438938016</v>
      </c>
    </row>
    <row r="3" spans="1:3" ht="28.5" customHeight="1">
      <c r="A3" s="41" t="str">
        <f>IF(C2&lt;=15,"Attendibile",IF(C2&lt;=25,"Critica","Non attendibile"))</f>
        <v>Attendibile</v>
      </c>
      <c r="B3" s="41"/>
      <c r="C3" s="41"/>
    </row>
    <row r="4" spans="1:3" ht="13.5">
      <c r="A4" s="39" t="s">
        <v>1</v>
      </c>
      <c r="B4" s="39"/>
      <c r="C4" s="39"/>
    </row>
    <row r="5" spans="1:3" ht="13.5">
      <c r="A5" s="3">
        <f>C1-C1*1.96*(100*((EXP(C9+C10*LN(C1)))^(1/2))/100)</f>
        <v>73186.32996814887</v>
      </c>
      <c r="B5" s="3">
        <f>C1</f>
        <v>100000</v>
      </c>
      <c r="C5" s="3">
        <f>C1+C1*1.96*(100*((EXP(C9+C10*LN(C1)))^(1/2))/100)</f>
        <v>126813.67003185113</v>
      </c>
    </row>
    <row r="6" spans="1:3" ht="13.5">
      <c r="A6" s="9" t="s">
        <v>13</v>
      </c>
      <c r="B6" s="10">
        <v>1</v>
      </c>
      <c r="C6" s="11"/>
    </row>
    <row r="7" spans="1:3" ht="13.5">
      <c r="A7" s="12"/>
      <c r="B7" s="8"/>
      <c r="C7" s="13"/>
    </row>
    <row r="8" spans="1:3" ht="13.5">
      <c r="A8" s="12"/>
      <c r="B8" s="37" t="s">
        <v>14</v>
      </c>
      <c r="C8" s="38"/>
    </row>
    <row r="9" spans="1:4" ht="13.5">
      <c r="A9" s="12"/>
      <c r="B9" s="18" t="s">
        <v>2</v>
      </c>
      <c r="C9" s="15">
        <f ca="1">INDIRECT(ADDRESS($B$6+1,2,,,"Parametri"))</f>
        <v>11.096427941</v>
      </c>
      <c r="D9" s="5"/>
    </row>
    <row r="10" spans="1:3" ht="13.5">
      <c r="A10" s="12"/>
      <c r="B10" s="19" t="s">
        <v>3</v>
      </c>
      <c r="C10" s="16">
        <f ca="1">INDIRECT(ADDRESS($B$6+1,3,,,"Parametri"))</f>
        <v>-1.309383409</v>
      </c>
    </row>
    <row r="11" spans="1:3" ht="13.5">
      <c r="A11" s="12"/>
      <c r="B11" s="19" t="s">
        <v>11</v>
      </c>
      <c r="C11" s="16">
        <f ca="1">INDIRECT(ADDRESS($B$6+1,4,,,"Parametri"))</f>
        <v>86.925054083</v>
      </c>
    </row>
    <row r="12" spans="1:3" ht="13.5">
      <c r="A12" s="14"/>
      <c r="B12" s="20" t="s">
        <v>12</v>
      </c>
      <c r="C12" s="17">
        <f ca="1">INDIRECT(ADDRESS($B$6+1,5,,,"Parametri"))</f>
        <v>149</v>
      </c>
    </row>
    <row r="13" ht="13.5">
      <c r="C13" s="28">
        <f>C2/100</f>
        <v>0.136804438938016</v>
      </c>
    </row>
  </sheetData>
  <sheetProtection/>
  <mergeCells count="5">
    <mergeCell ref="A1:B1"/>
    <mergeCell ref="B8:C8"/>
    <mergeCell ref="A4:C4"/>
    <mergeCell ref="A2:B2"/>
    <mergeCell ref="A3:C3"/>
  </mergeCells>
  <conditionalFormatting sqref="A3:B3">
    <cfRule type="cellIs" priority="1" dxfId="2" operator="equal" stopIfTrue="1">
      <formula>"Attendibile"</formula>
    </cfRule>
    <cfRule type="cellIs" priority="2" dxfId="1" operator="equal" stopIfTrue="1">
      <formula>"Critica"</formula>
    </cfRule>
    <cfRule type="cellIs" priority="3" dxfId="0" operator="equal" stopIfTrue="1">
      <formula>"Non attendibile"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/>
  <cols>
    <col min="1" max="1" width="37.00390625" style="0" bestFit="1" customWidth="1"/>
    <col min="7" max="10" width="9.421875" style="0" customWidth="1"/>
  </cols>
  <sheetData>
    <row r="1" spans="1:10" ht="12.75">
      <c r="A1" t="s">
        <v>4</v>
      </c>
      <c r="B1" s="21" t="s">
        <v>5</v>
      </c>
      <c r="C1" s="21" t="s">
        <v>6</v>
      </c>
      <c r="D1" s="21" t="s">
        <v>7</v>
      </c>
      <c r="E1" s="21" t="s">
        <v>8</v>
      </c>
      <c r="G1" s="22">
        <v>10</v>
      </c>
      <c r="H1" s="29">
        <v>15</v>
      </c>
      <c r="I1" s="23">
        <v>20</v>
      </c>
      <c r="J1" s="32">
        <v>25</v>
      </c>
    </row>
    <row r="2" spans="1:10" ht="12.75">
      <c r="A2" t="s">
        <v>16</v>
      </c>
      <c r="B2">
        <v>11.096427941</v>
      </c>
      <c r="C2">
        <v>-1.309383409</v>
      </c>
      <c r="D2">
        <v>86.925054083</v>
      </c>
      <c r="E2">
        <v>149</v>
      </c>
      <c r="G2" s="24">
        <f>EXP((LN((G$1/100)^2)-$B2)/$C2)</f>
        <v>161392.8889647125</v>
      </c>
      <c r="H2" s="30">
        <f aca="true" t="shared" si="0" ref="H2:J6">EXP((LN((H$1/100)^2)-$B2)/$C2)</f>
        <v>86879.27352552573</v>
      </c>
      <c r="I2" s="25">
        <f aca="true" t="shared" si="1" ref="I2:I16">EXP((LN((I$1/100)^2)-$B2)/$C2)</f>
        <v>55986.097387859205</v>
      </c>
      <c r="J2" s="33">
        <f t="shared" si="0"/>
        <v>39815.87873466261</v>
      </c>
    </row>
    <row r="3" spans="1:10" ht="12.75">
      <c r="A3" t="s">
        <v>24</v>
      </c>
      <c r="B3">
        <v>11.126787897</v>
      </c>
      <c r="C3">
        <v>-1.344635384</v>
      </c>
      <c r="D3">
        <v>83.692354454</v>
      </c>
      <c r="E3">
        <v>138</v>
      </c>
      <c r="G3" s="26">
        <f>EXP((LN((G$1/100)^2)-$B3)/$C3)</f>
        <v>120546.97704874423</v>
      </c>
      <c r="H3" s="31">
        <f t="shared" si="0"/>
        <v>65953.76351329115</v>
      </c>
      <c r="I3" s="27">
        <f t="shared" si="1"/>
        <v>42993.88567553261</v>
      </c>
      <c r="J3" s="34">
        <f t="shared" si="0"/>
        <v>30850.59276186386</v>
      </c>
    </row>
    <row r="4" spans="1:10" ht="12.75">
      <c r="A4" t="s">
        <v>25</v>
      </c>
      <c r="B4">
        <v>10.509347158</v>
      </c>
      <c r="C4">
        <v>-1.307942217</v>
      </c>
      <c r="D4">
        <v>84.488735071</v>
      </c>
      <c r="E4">
        <v>134</v>
      </c>
      <c r="G4" s="26">
        <f>EXP((LN((G$1/100)^2)-$B4)/$C4)</f>
        <v>104396.54888367397</v>
      </c>
      <c r="H4" s="31">
        <f t="shared" si="0"/>
        <v>56159.28336321949</v>
      </c>
      <c r="I4" s="27">
        <f t="shared" si="1"/>
        <v>36172.230854163936</v>
      </c>
      <c r="J4" s="34">
        <f t="shared" si="0"/>
        <v>25715.104851079934</v>
      </c>
    </row>
    <row r="5" spans="1:10" ht="12.75">
      <c r="A5" t="s">
        <v>26</v>
      </c>
      <c r="B5">
        <v>11.179148778</v>
      </c>
      <c r="C5">
        <v>-1.359143265</v>
      </c>
      <c r="D5">
        <v>85.164689</v>
      </c>
      <c r="E5">
        <v>138</v>
      </c>
      <c r="G5" s="26">
        <f>EXP((LN((G$1/100)^2)-$B5)/$C5)</f>
        <v>110573.17443891293</v>
      </c>
      <c r="H5" s="31">
        <f t="shared" si="0"/>
        <v>60887.593596189676</v>
      </c>
      <c r="I5" s="27">
        <f t="shared" si="1"/>
        <v>39873.05922012889</v>
      </c>
      <c r="J5" s="34">
        <f t="shared" si="0"/>
        <v>28712.763823316123</v>
      </c>
    </row>
    <row r="6" spans="1:10" ht="12.75">
      <c r="A6" t="s">
        <v>27</v>
      </c>
      <c r="B6">
        <v>10.525003125</v>
      </c>
      <c r="C6">
        <v>-1.290230724</v>
      </c>
      <c r="D6">
        <v>91.163434365</v>
      </c>
      <c r="E6">
        <v>135</v>
      </c>
      <c r="G6" s="26">
        <f>EXP((LN((G$1/100)^2)-$B6)/$C6)</f>
        <v>123836.71078239183</v>
      </c>
      <c r="H6" s="31">
        <f t="shared" si="0"/>
        <v>66052.38823908014</v>
      </c>
      <c r="I6" s="27">
        <f t="shared" si="1"/>
        <v>42288.248328412</v>
      </c>
      <c r="J6" s="34">
        <f t="shared" si="0"/>
        <v>29922.541766456827</v>
      </c>
    </row>
    <row r="7" spans="1:10" ht="12.75">
      <c r="A7" t="s">
        <v>19</v>
      </c>
      <c r="B7">
        <v>10.853562625</v>
      </c>
      <c r="C7">
        <v>-1.269649637</v>
      </c>
      <c r="D7">
        <v>92.169203948</v>
      </c>
      <c r="E7">
        <v>93</v>
      </c>
      <c r="G7" s="26">
        <f aca="true" t="shared" si="2" ref="G7:J16">EXP((LN((G$1/100)^2)-$B7)/$C7)</f>
        <v>193995.35944419753</v>
      </c>
      <c r="H7" s="31">
        <f t="shared" si="2"/>
        <v>102424.94697682884</v>
      </c>
      <c r="I7" s="27">
        <f t="shared" si="1"/>
        <v>65102.48065069846</v>
      </c>
      <c r="J7" s="34">
        <f t="shared" si="2"/>
        <v>45807.98929254412</v>
      </c>
    </row>
    <row r="8" spans="1:10" ht="12.75">
      <c r="A8" t="s">
        <v>17</v>
      </c>
      <c r="B8">
        <v>11.306739643</v>
      </c>
      <c r="C8">
        <v>-1.380387979</v>
      </c>
      <c r="D8">
        <v>95.354763116</v>
      </c>
      <c r="E8">
        <v>68</v>
      </c>
      <c r="G8" s="26">
        <f t="shared" si="2"/>
        <v>101430.45354809957</v>
      </c>
      <c r="H8" s="31">
        <f t="shared" si="2"/>
        <v>56368.35660514474</v>
      </c>
      <c r="I8" s="27">
        <f t="shared" si="1"/>
        <v>37154.86034273289</v>
      </c>
      <c r="J8" s="34">
        <f t="shared" si="2"/>
        <v>26890.929518656685</v>
      </c>
    </row>
    <row r="9" spans="1:10" ht="12.75">
      <c r="A9" t="s">
        <v>28</v>
      </c>
      <c r="B9">
        <v>11.377974636</v>
      </c>
      <c r="C9">
        <v>-1.34348026</v>
      </c>
      <c r="D9">
        <v>90.444862961</v>
      </c>
      <c r="E9">
        <v>69</v>
      </c>
      <c r="G9" s="26">
        <f t="shared" si="2"/>
        <v>146799.2792059372</v>
      </c>
      <c r="H9" s="31">
        <f t="shared" si="2"/>
        <v>80275.30898094676</v>
      </c>
      <c r="I9" s="27">
        <f t="shared" si="1"/>
        <v>52310.55422779557</v>
      </c>
      <c r="J9" s="34">
        <f t="shared" si="2"/>
        <v>37525.12976753704</v>
      </c>
    </row>
    <row r="10" spans="1:10" ht="12.75">
      <c r="A10" t="s">
        <v>18</v>
      </c>
      <c r="B10">
        <v>9.6772920983</v>
      </c>
      <c r="C10">
        <v>-1.252617932</v>
      </c>
      <c r="D10">
        <v>94.984499677</v>
      </c>
      <c r="E10">
        <v>57</v>
      </c>
      <c r="G10" s="26">
        <f t="shared" si="2"/>
        <v>89508.5929792393</v>
      </c>
      <c r="H10" s="31">
        <f t="shared" si="2"/>
        <v>46849.78003186197</v>
      </c>
      <c r="I10" s="27">
        <f t="shared" si="1"/>
        <v>29595.342232455558</v>
      </c>
      <c r="J10" s="34">
        <f t="shared" si="2"/>
        <v>20724.85056490987</v>
      </c>
    </row>
    <row r="11" spans="1:10" ht="12.75">
      <c r="A11" t="s">
        <v>21</v>
      </c>
      <c r="B11">
        <v>9.7559343888</v>
      </c>
      <c r="C11">
        <v>-1.309720331</v>
      </c>
      <c r="D11">
        <v>95.826788487</v>
      </c>
      <c r="E11">
        <v>91</v>
      </c>
      <c r="G11" s="26">
        <f t="shared" si="2"/>
        <v>57815.72895865539</v>
      </c>
      <c r="H11" s="31">
        <f t="shared" si="2"/>
        <v>31127.696415497405</v>
      </c>
      <c r="I11" s="27">
        <f t="shared" si="1"/>
        <v>20061.346945155572</v>
      </c>
      <c r="J11" s="34">
        <f t="shared" si="2"/>
        <v>14268.367192810561</v>
      </c>
    </row>
    <row r="12" spans="1:10" ht="12.75">
      <c r="A12" t="s">
        <v>30</v>
      </c>
      <c r="B12">
        <v>9.3120819497</v>
      </c>
      <c r="C12">
        <v>-1.275647288</v>
      </c>
      <c r="D12">
        <v>96.26656375</v>
      </c>
      <c r="E12">
        <v>75</v>
      </c>
      <c r="G12" s="26">
        <f t="shared" si="2"/>
        <v>54718.28116500984</v>
      </c>
      <c r="H12" s="31">
        <f t="shared" si="2"/>
        <v>28976.84008152354</v>
      </c>
      <c r="I12" s="27">
        <f t="shared" si="1"/>
        <v>18457.298558631388</v>
      </c>
      <c r="J12" s="34">
        <f t="shared" si="2"/>
        <v>13008.570240249943</v>
      </c>
    </row>
    <row r="13" spans="1:10" ht="12.75">
      <c r="A13" t="s">
        <v>29</v>
      </c>
      <c r="B13">
        <v>9.8326364514</v>
      </c>
      <c r="C13">
        <v>-1.310134445</v>
      </c>
      <c r="D13">
        <v>94.88985723</v>
      </c>
      <c r="E13">
        <v>68</v>
      </c>
      <c r="G13" s="26">
        <f t="shared" si="2"/>
        <v>61089.510380152635</v>
      </c>
      <c r="H13" s="31">
        <f t="shared" si="2"/>
        <v>32896.72132260012</v>
      </c>
      <c r="I13" s="27">
        <f t="shared" si="1"/>
        <v>21204.40190939207</v>
      </c>
      <c r="J13" s="34">
        <f t="shared" si="2"/>
        <v>15082.974329171091</v>
      </c>
    </row>
    <row r="14" spans="1:10" ht="12.75">
      <c r="A14" t="s">
        <v>22</v>
      </c>
      <c r="B14">
        <v>10.249227261</v>
      </c>
      <c r="C14">
        <v>-1.32054025</v>
      </c>
      <c r="D14">
        <v>93.729260592</v>
      </c>
      <c r="E14">
        <v>107</v>
      </c>
      <c r="G14" s="26">
        <f t="shared" si="2"/>
        <v>76782.15356116224</v>
      </c>
      <c r="H14" s="31">
        <f t="shared" si="2"/>
        <v>41549.375852472</v>
      </c>
      <c r="I14" s="27">
        <f t="shared" si="1"/>
        <v>26874.527275194556</v>
      </c>
      <c r="J14" s="34">
        <f t="shared" si="2"/>
        <v>19167.591807800978</v>
      </c>
    </row>
    <row r="15" spans="1:10" ht="12.75">
      <c r="A15" t="s">
        <v>23</v>
      </c>
      <c r="B15">
        <v>10.83008259</v>
      </c>
      <c r="C15">
        <v>-1.409137168</v>
      </c>
      <c r="D15">
        <v>94.795614178</v>
      </c>
      <c r="E15">
        <v>80</v>
      </c>
      <c r="G15" s="26">
        <f t="shared" si="2"/>
        <v>57164.63743344403</v>
      </c>
      <c r="H15" s="31">
        <f t="shared" si="2"/>
        <v>32151.384379489416</v>
      </c>
      <c r="I15" s="27">
        <f t="shared" si="1"/>
        <v>21373.374658892215</v>
      </c>
      <c r="J15" s="34">
        <f t="shared" si="2"/>
        <v>15571.409221574322</v>
      </c>
    </row>
    <row r="16" spans="1:10" ht="12.75">
      <c r="A16" s="35" t="s">
        <v>20</v>
      </c>
      <c r="B16">
        <v>10.987665542</v>
      </c>
      <c r="C16">
        <v>-1.340404503</v>
      </c>
      <c r="D16">
        <v>93.625264766</v>
      </c>
      <c r="E16">
        <v>101</v>
      </c>
      <c r="G16" s="26">
        <f t="shared" si="2"/>
        <v>112750.53066975705</v>
      </c>
      <c r="H16" s="31">
        <f t="shared" si="2"/>
        <v>61570.84780786461</v>
      </c>
      <c r="I16" s="27">
        <f t="shared" si="1"/>
        <v>40082.58124001826</v>
      </c>
      <c r="J16" s="34">
        <f t="shared" si="2"/>
        <v>28731.448433899084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0" sqref="B10"/>
    </sheetView>
  </sheetViews>
  <sheetFormatPr defaultColWidth="9.140625" defaultRowHeight="12.75"/>
  <sheetData>
    <row r="1" spans="1:2" ht="12.75">
      <c r="A1" s="6" t="s">
        <v>9</v>
      </c>
      <c r="B1" s="6" t="s">
        <v>10</v>
      </c>
    </row>
    <row r="2" spans="1:3" ht="12.75">
      <c r="A2">
        <v>1</v>
      </c>
      <c r="B2">
        <f>(EXP(Main!$C$9+LN(Plot!A2)*Main!$C$10))^(1/2)</f>
        <v>256.7785320794867</v>
      </c>
      <c r="C2">
        <v>0.2</v>
      </c>
    </row>
    <row r="3" spans="1:3" ht="12.75">
      <c r="A3">
        <v>2</v>
      </c>
      <c r="B3">
        <f>(EXP(Main!$C$9+LN(Plot!A3)*Main!$C$10))^(1/2)</f>
        <v>163.10860403946157</v>
      </c>
      <c r="C3">
        <v>0.2</v>
      </c>
    </row>
    <row r="4" spans="1:3" ht="12.75">
      <c r="A4">
        <v>10</v>
      </c>
      <c r="B4">
        <f>(EXP(Main!$C$9+LN(Plot!A4)*Main!$C$10))^(1/2)</f>
        <v>56.86787593906668</v>
      </c>
      <c r="C4">
        <v>0.2</v>
      </c>
    </row>
    <row r="5" spans="1:3" ht="12.75">
      <c r="A5">
        <v>20</v>
      </c>
      <c r="B5">
        <f>(EXP(Main!$C$9+LN(Plot!A5)*Main!$C$10))^(1/2)</f>
        <v>36.123112722831294</v>
      </c>
      <c r="C5">
        <v>0.2</v>
      </c>
    </row>
    <row r="6" spans="1:3" ht="12.75">
      <c r="A6">
        <v>30</v>
      </c>
      <c r="B6">
        <f>(EXP(Main!$C$9+LN(Plot!A6)*Main!$C$10))^(1/2)</f>
        <v>27.701269967892205</v>
      </c>
      <c r="C6">
        <v>0.2</v>
      </c>
    </row>
    <row r="7" spans="1:3" ht="12.75">
      <c r="A7">
        <v>40</v>
      </c>
      <c r="B7">
        <f>(EXP(Main!$C$9+LN(Plot!A7)*Main!$C$10))^(1/2)</f>
        <v>22.94580641950722</v>
      </c>
      <c r="C7">
        <v>0.2</v>
      </c>
    </row>
    <row r="8" spans="1:3" ht="12.75">
      <c r="A8">
        <v>50</v>
      </c>
      <c r="B8">
        <f>(EXP(Main!$C$9+LN(Plot!A8)*Main!$C$10))^(1/2)</f>
        <v>19.82700626288651</v>
      </c>
      <c r="C8">
        <v>0.2</v>
      </c>
    </row>
    <row r="9" spans="1:3" ht="12.75">
      <c r="A9">
        <v>100</v>
      </c>
      <c r="B9">
        <f>(EXP(Main!$C$9+LN(Plot!A9)*Main!$C$10))^(1/2)</f>
        <v>12.594336791441727</v>
      </c>
      <c r="C9">
        <v>0.2</v>
      </c>
    </row>
    <row r="10" spans="1:3" ht="12.75">
      <c r="A10">
        <v>150</v>
      </c>
      <c r="B10">
        <f>(EXP(Main!$C$9+LN(Plot!A10)*Main!$C$10))^(1/2)</f>
        <v>9.658058158032953</v>
      </c>
      <c r="C10">
        <v>0.2</v>
      </c>
    </row>
    <row r="11" spans="1:3" ht="12.75">
      <c r="A11">
        <v>200</v>
      </c>
      <c r="B11">
        <f>(EXP(Main!$C$9+LN(Plot!A11)*Main!$C$10))^(1/2)</f>
        <v>8.000064009319102</v>
      </c>
      <c r="C11">
        <v>0.2</v>
      </c>
    </row>
    <row r="12" spans="1:3" ht="12.75">
      <c r="A12">
        <v>250</v>
      </c>
      <c r="B12">
        <f>(EXP(Main!$C$9+LN(Plot!A12)*Main!$C$10))^(1/2)</f>
        <v>6.912693165641607</v>
      </c>
      <c r="C12">
        <v>0.2</v>
      </c>
    </row>
    <row r="13" spans="1:3" ht="12.75">
      <c r="A13">
        <v>500</v>
      </c>
      <c r="B13">
        <f>(EXP(Main!$C$9+LN(Plot!A13)*Main!$C$10))^(1/2)</f>
        <v>4.3910202432807</v>
      </c>
      <c r="C13">
        <v>0.2</v>
      </c>
    </row>
    <row r="14" spans="1:3" ht="12.75">
      <c r="A14">
        <v>1000</v>
      </c>
      <c r="B14">
        <f>(EXP(Main!$C$9+LN(Plot!A14)*Main!$C$10))^(1/2)</f>
        <v>2.789225315646035</v>
      </c>
      <c r="C14">
        <v>0.2</v>
      </c>
    </row>
    <row r="15" spans="1:3" ht="12.75">
      <c r="A15">
        <v>5000</v>
      </c>
      <c r="B15">
        <f>(EXP(Main!$C$9+LN(Plot!A15)*Main!$C$10))^(1/2)</f>
        <v>0.9724644518316624</v>
      </c>
      <c r="C15">
        <v>0.2</v>
      </c>
    </row>
    <row r="16" spans="1:3" ht="12.75">
      <c r="A16">
        <v>10000</v>
      </c>
      <c r="B16">
        <f>(EXP(Main!$C$9+LN(Plot!A16)*Main!$C$10))^(1/2)</f>
        <v>0.6177203286105013</v>
      </c>
      <c r="C16">
        <v>0.2</v>
      </c>
    </row>
    <row r="17" spans="1:3" ht="12.75">
      <c r="A17">
        <v>20000</v>
      </c>
      <c r="B17">
        <f>(EXP(Main!$C$9+LN(Plot!A17)*Main!$C$10))^(1/2)</f>
        <v>0.39238288212998745</v>
      </c>
      <c r="C17">
        <v>0.2</v>
      </c>
    </row>
    <row r="18" spans="1:3" ht="12.75">
      <c r="A18">
        <v>30000</v>
      </c>
      <c r="B18">
        <f>(EXP(Main!$C$9+LN(Plot!A18)*Main!$C$10))^(1/2)</f>
        <v>0.3009016479854027</v>
      </c>
      <c r="C18">
        <v>0.2</v>
      </c>
    </row>
    <row r="19" spans="1:3" ht="12.75">
      <c r="A19">
        <v>40000</v>
      </c>
      <c r="B19">
        <f>(EXP(Main!$C$9+LN(Plot!A19)*Main!$C$10))^(1/2)</f>
        <v>0.24924600835941807</v>
      </c>
      <c r="C19">
        <v>0.2</v>
      </c>
    </row>
    <row r="20" spans="1:3" ht="12.75">
      <c r="A20">
        <v>50000</v>
      </c>
      <c r="B20">
        <f>(EXP(Main!$C$9+LN(Plot!A20)*Main!$C$10))^(1/2)</f>
        <v>0.2153684241204268</v>
      </c>
      <c r="C20">
        <v>0.2</v>
      </c>
    </row>
    <row r="21" spans="1:3" ht="12.75">
      <c r="A21">
        <v>100000</v>
      </c>
      <c r="B21">
        <f>(EXP(Main!$C$9+LN(Plot!A21)*Main!$C$10))^(1/2)</f>
        <v>0.136804438938016</v>
      </c>
      <c r="C21">
        <v>0.2</v>
      </c>
    </row>
    <row r="22" spans="1:3" ht="12.75">
      <c r="A22">
        <v>200000</v>
      </c>
      <c r="B22">
        <f>(EXP(Main!$C$9+LN(Plot!A22)*Main!$C$10))^(1/2)</f>
        <v>0.0868997142435341</v>
      </c>
      <c r="C22">
        <v>0.2</v>
      </c>
    </row>
    <row r="23" spans="1:3" ht="12.75">
      <c r="A23">
        <v>300000</v>
      </c>
      <c r="B23">
        <f>(EXP(Main!$C$9+LN(Plot!A23)*Main!$C$10))^(1/2)</f>
        <v>0.06663967368657454</v>
      </c>
      <c r="C23">
        <v>0.2</v>
      </c>
    </row>
    <row r="24" spans="1:3" ht="12.75">
      <c r="A24">
        <v>400000</v>
      </c>
      <c r="B24">
        <f>(EXP(Main!$C$9+LN(Plot!A24)*Main!$C$10))^(1/2)</f>
        <v>0.05519967330175142</v>
      </c>
      <c r="C24">
        <v>0.2</v>
      </c>
    </row>
    <row r="25" spans="1:3" ht="12.75">
      <c r="A25">
        <v>500000</v>
      </c>
      <c r="B25">
        <f>(EXP(Main!$C$9+LN(Plot!A25)*Main!$C$10))^(1/2)</f>
        <v>0.04769691891642038</v>
      </c>
      <c r="C25">
        <v>0.2</v>
      </c>
    </row>
    <row r="26" spans="1:3" ht="12.75">
      <c r="A26">
        <v>1000000</v>
      </c>
      <c r="B26">
        <f>(EXP(Main!$C$9+LN(Plot!A26)*Main!$C$10))^(1/2)</f>
        <v>0.030297617945072082</v>
      </c>
      <c r="C26">
        <v>0.2</v>
      </c>
    </row>
    <row r="27" spans="1:3" ht="12.75">
      <c r="A27">
        <v>2000000</v>
      </c>
      <c r="B27">
        <f>(EXP(Main!$C$9+LN(Plot!A27)*Main!$C$10))^(1/2)</f>
        <v>0.01924538678806642</v>
      </c>
      <c r="C27">
        <v>0.2</v>
      </c>
    </row>
    <row r="28" spans="1:3" ht="12.75">
      <c r="A28">
        <v>3000000</v>
      </c>
      <c r="B28">
        <f>(EXP(Main!$C$9+LN(Plot!A28)*Main!$C$10))^(1/2)</f>
        <v>0.014758463899368747</v>
      </c>
      <c r="C28">
        <v>0.2</v>
      </c>
    </row>
    <row r="29" spans="1:3" ht="12.75">
      <c r="A29">
        <v>4000000</v>
      </c>
      <c r="B29">
        <f>(EXP(Main!$C$9+LN(Plot!A29)*Main!$C$10))^(1/2)</f>
        <v>0.012224885576607697</v>
      </c>
      <c r="C29">
        <v>0.2</v>
      </c>
    </row>
    <row r="30" spans="1:3" ht="12.75">
      <c r="A30">
        <v>5000000</v>
      </c>
      <c r="B30">
        <f>(EXP(Main!$C$9+LN(Plot!A30)*Main!$C$10))^(1/2)</f>
        <v>0.010563275853508967</v>
      </c>
      <c r="C30">
        <v>0.2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Convenzione DSE-ISFOL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Centra</dc:creator>
  <cp:keywords/>
  <dc:description/>
  <cp:lastModifiedBy>Gianni GC. Corsetti</cp:lastModifiedBy>
  <dcterms:created xsi:type="dcterms:W3CDTF">2005-03-16T13:31:08Z</dcterms:created>
  <dcterms:modified xsi:type="dcterms:W3CDTF">2014-11-21T15:23:22Z</dcterms:modified>
  <cp:category/>
  <cp:version/>
  <cp:contentType/>
  <cp:contentStatus/>
</cp:coreProperties>
</file>